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Sheet1!$A$2:$N$117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138" name="ID_F2FD69B8065A4AD080A2F46FBF209F47" descr="恒洁HLBQ07系列浴缸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883660" y="104601645"/>
          <a:ext cx="933450" cy="933450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126" name="ID_D02A6F4D4FDC4D178924EF0F95ECEB2B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7635" y="90782775"/>
          <a:ext cx="826135" cy="10191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33" name="ID_A6F984DC4BCB4DB3BDEED485CD27887F" descr="HMB107不锈钢水槽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717290" y="100119180"/>
          <a:ext cx="1146810" cy="127127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8" name="ID_DEF586F31AC9499688BF8A329C19B30A" descr="285x28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264150" y="51428650"/>
          <a:ext cx="965200" cy="971550"/>
        </a:xfrm>
        <a:prstGeom prst="rect">
          <a:avLst/>
        </a:prstGeom>
      </xdr:spPr>
    </xdr:pic>
  </etc:cellImage>
  <etc:cellImage>
    <xdr:pic>
      <xdr:nvPicPr>
        <xdr:cNvPr id="22" name="ID_812539ABF7D34E02A867FBF3976CB9A2" descr="(NJP6NMETRJRB({Y79P}OOK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5050155" y="35118675"/>
          <a:ext cx="1108075" cy="1038225"/>
        </a:xfrm>
        <a:prstGeom prst="rect">
          <a:avLst/>
        </a:prstGeom>
      </xdr:spPr>
    </xdr:pic>
  </etc:cellImage>
  <etc:cellImage>
    <xdr:pic>
      <xdr:nvPicPr>
        <xdr:cNvPr id="8" name="ID_3227191798394EDF9FF1F1E9A29D8CE7" descr="HMA018A-C高清图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0267315" y="35472370"/>
          <a:ext cx="275590" cy="381000"/>
        </a:xfrm>
        <a:prstGeom prst="rect">
          <a:avLst/>
        </a:prstGeom>
      </xdr:spPr>
    </xdr:pic>
  </etc:cellImage>
  <etc:cellImage>
    <xdr:pic>
      <xdr:nvPicPr>
        <xdr:cNvPr id="9" name="ID_A1BBD1D5B4064DDF8A5379DBD7FE00E4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0106660" y="34684970"/>
          <a:ext cx="596900" cy="75120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1" name="ID_4EA852C9499D40BA8E779DBCE548C568" descr="HMW21-015S排水管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0231120" y="33795970"/>
          <a:ext cx="347980" cy="851535"/>
        </a:xfrm>
        <a:prstGeom prst="rect">
          <a:avLst/>
        </a:prstGeom>
      </xdr:spPr>
    </xdr:pic>
  </etc:cellImage>
  <etc:cellImage>
    <xdr:pic>
      <xdr:nvPicPr>
        <xdr:cNvPr id="28" name="ID_7DDB8D8A80C74C4AB29B292C38A1E3DB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0155555" y="32754570"/>
          <a:ext cx="499745" cy="100838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0" name="ID_BC12F64BF13246AA8CA4AB8E91760CC2" descr="2345截图20170317221232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9744075" y="31257875"/>
          <a:ext cx="1322705" cy="49720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2" name="ID_7FCA3D5B364F48AFBAC5BA55A5FCC726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0077450" y="30405705"/>
          <a:ext cx="655955" cy="66103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3" name="ID_E8DEC55ABD364207BD504B6C4C378756" descr="HMV22226B蹲便器延时阀"/>
        <xdr:cNvPicPr>
          <a:picLocks noChangeAspect="1"/>
        </xdr:cNvPicPr>
      </xdr:nvPicPr>
      <xdr:blipFill>
        <a:blip r:embed="rId13" r:link="rId2"/>
        <a:stretch>
          <a:fillRect/>
        </a:stretch>
      </xdr:blipFill>
      <xdr:spPr>
        <a:xfrm>
          <a:off x="9744075" y="29046170"/>
          <a:ext cx="1322705" cy="1322070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34" name="ID_63DD0B88749C4EFD93308BC623CDA448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9935845" y="27115770"/>
          <a:ext cx="939165" cy="92964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5" name="ID_B64B6C9127F14FAE91F545E9A9F47B06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9744075" y="26186130"/>
          <a:ext cx="1322705" cy="85852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1" name="ID_0783C117DEC74CD0A898C28144E63146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9744075" y="24575770"/>
          <a:ext cx="1322705" cy="63563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4" name="ID_58BC2E943A3946A695E65667EB32DE4C" descr="HMP818-01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9814560" y="23959820"/>
          <a:ext cx="1181100" cy="455930"/>
        </a:xfrm>
        <a:prstGeom prst="rect">
          <a:avLst/>
        </a:prstGeom>
      </xdr:spPr>
    </xdr:pic>
  </etc:cellImage>
  <etc:cellImage>
    <xdr:pic>
      <xdr:nvPicPr>
        <xdr:cNvPr id="49" name="ID_2F6704CA87294E84B88F1660C1A19051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9744075" y="2639060"/>
          <a:ext cx="1322705" cy="146812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0" name="ID_3372E330CE90481882A4E705D72A6175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9746615" y="4217670"/>
          <a:ext cx="1316990" cy="146812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1" name="ID_F38DC96E4A604FA0BF97F22892DEAA5E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9758680" y="5728970"/>
          <a:ext cx="1293495" cy="143446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2" name="ID_3E8CA7BE21374B8EAFB61289C4AD5F8A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9744075" y="7211695"/>
          <a:ext cx="1322705" cy="144907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9" name="ID_66CE9AAFA5D94D7C9D8969739941B695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5313680" y="11525250"/>
          <a:ext cx="581025" cy="11144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3" name="ID_25E985B7A5564FEFA513270DBF4AF039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5071745" y="18281650"/>
          <a:ext cx="1064260" cy="84709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39" name="ID_892D69F3603C4C2AB9EA531854B4A72D" descr="HMF2000-15落地浴缸龙头"/>
        <xdr:cNvPicPr>
          <a:picLocks noChangeAspect="1"/>
        </xdr:cNvPicPr>
      </xdr:nvPicPr>
      <xdr:blipFill>
        <a:blip r:embed="rId24" r:link="rId2"/>
        <a:stretch>
          <a:fillRect/>
        </a:stretch>
      </xdr:blipFill>
      <xdr:spPr>
        <a:xfrm>
          <a:off x="3883660" y="105566845"/>
          <a:ext cx="933450" cy="933450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10" name="ID_EBEED1D2814549618126CA55437FBD78" descr="HC01273PT节水座便器"/>
        <xdr:cNvPicPr>
          <a:picLocks noChangeAspect="1"/>
        </xdr:cNvPicPr>
      </xdr:nvPicPr>
      <xdr:blipFill>
        <a:blip r:embed="rId25" r:link="rId2"/>
        <a:stretch>
          <a:fillRect/>
        </a:stretch>
      </xdr:blipFill>
      <xdr:spPr>
        <a:xfrm>
          <a:off x="5086350" y="968375"/>
          <a:ext cx="9525000" cy="9525000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2" name="ID_315AFDED86714726B311BC369FDAE646" descr="HC01262PT节水坐便器"/>
        <xdr:cNvPicPr>
          <a:picLocks noChangeAspect="1"/>
        </xdr:cNvPicPr>
      </xdr:nvPicPr>
      <xdr:blipFill>
        <a:blip r:embed="rId26" r:link="rId2"/>
        <a:stretch>
          <a:fillRect/>
        </a:stretch>
      </xdr:blipFill>
      <xdr:spPr>
        <a:xfrm>
          <a:off x="9902190" y="4220845"/>
          <a:ext cx="9525000" cy="9525000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78" name="ID_F7426B2593584246845504E6ACB2D741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4598035" y="2447925"/>
          <a:ext cx="5715000" cy="64103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" name="ID_D8D1279A0587490784D712ABEC78BC9C" descr="2345截图20170317221232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9744075" y="10057765"/>
          <a:ext cx="818515" cy="3079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3" name="ID_76F55A026E2D40BE81B98F1A21F7CBE1" descr="HQ560电控一体机"/>
        <xdr:cNvPicPr>
          <a:picLocks noChangeAspect="1"/>
        </xdr:cNvPicPr>
      </xdr:nvPicPr>
      <xdr:blipFill>
        <a:blip r:embed="rId28" r:link="rId2"/>
        <a:stretch>
          <a:fillRect/>
        </a:stretch>
      </xdr:blipFill>
      <xdr:spPr>
        <a:xfrm>
          <a:off x="6588125" y="9022080"/>
          <a:ext cx="3778250" cy="4171950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5" name="ID_12F9FBAD250B42B7B957750C33073A18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9912985" y="11621770"/>
          <a:ext cx="7077075" cy="63817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45" name="ID_E01E13E219AD41F8AA144D01FBDB0DEC"/>
        <xdr:cNvPicPr>
          <a:picLocks noChangeAspect="1"/>
        </xdr:cNvPicPr>
      </xdr:nvPicPr>
      <xdr:blipFill>
        <a:blip r:embed="rId30"/>
        <a:stretch>
          <a:fillRect/>
        </a:stretch>
      </xdr:blipFill>
      <xdr:spPr>
        <a:xfrm>
          <a:off x="6583680" y="24088090"/>
          <a:ext cx="3970655" cy="438404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2" name="ID_3F6FB2804EDA4D71B4BF6D26DCBE1DEF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9879330" y="16021050"/>
          <a:ext cx="7686675" cy="64103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6" name="ID_6D5355D1C3C74511A37237397D5C70E7"/>
        <xdr:cNvPicPr>
          <a:picLocks noChangeAspect="1"/>
        </xdr:cNvPicPr>
      </xdr:nvPicPr>
      <xdr:blipFill>
        <a:blip r:embed="rId32"/>
        <a:stretch>
          <a:fillRect/>
        </a:stretch>
      </xdr:blipFill>
      <xdr:spPr>
        <a:xfrm>
          <a:off x="9211945" y="15424150"/>
          <a:ext cx="2454910" cy="14763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55" name="ID_96C844757DD943B9946F81894573FB9E" descr="HC3100C-055普通蹲便器"/>
        <xdr:cNvPicPr>
          <a:picLocks noChangeAspect="1"/>
        </xdr:cNvPicPr>
      </xdr:nvPicPr>
      <xdr:blipFill>
        <a:blip r:embed="rId33" r:link="rId2"/>
        <a:stretch>
          <a:fillRect/>
        </a:stretch>
      </xdr:blipFill>
      <xdr:spPr>
        <a:xfrm>
          <a:off x="6551295" y="29969460"/>
          <a:ext cx="5296535" cy="5306060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154" name="ID_54317E9BB4D24A8B845C5241525142CC"/>
        <xdr:cNvPicPr>
          <a:picLocks noChangeAspect="1"/>
        </xdr:cNvPicPr>
      </xdr:nvPicPr>
      <xdr:blipFill>
        <a:blip r:embed="rId34"/>
        <a:stretch>
          <a:fillRect/>
        </a:stretch>
      </xdr:blipFill>
      <xdr:spPr>
        <a:xfrm>
          <a:off x="6590665" y="31480760"/>
          <a:ext cx="4953000" cy="308229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4" name="ID_8A280456182A4A02B4F57B720A849855"/>
        <xdr:cNvPicPr>
          <a:picLocks noChangeAspect="1"/>
        </xdr:cNvPicPr>
      </xdr:nvPicPr>
      <xdr:blipFill>
        <a:blip r:embed="rId35"/>
        <a:stretch>
          <a:fillRect/>
        </a:stretch>
      </xdr:blipFill>
      <xdr:spPr>
        <a:xfrm>
          <a:off x="3717290" y="44719875"/>
          <a:ext cx="1146810" cy="93599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2" name="ID_35F79535E24C4E718E6FF89C9DD94B56"/>
        <xdr:cNvPicPr>
          <a:picLocks noChangeAspect="1"/>
        </xdr:cNvPicPr>
      </xdr:nvPicPr>
      <xdr:blipFill>
        <a:blip r:embed="rId36"/>
        <a:stretch>
          <a:fillRect/>
        </a:stretch>
      </xdr:blipFill>
      <xdr:spPr>
        <a:xfrm>
          <a:off x="3714750" y="47215425"/>
          <a:ext cx="1371600" cy="112204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0" name="ID_481A1CD46F9D4E749C04B45E631DA87B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4721860" y="5441950"/>
          <a:ext cx="5457825" cy="36576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9" name="ID_D27AB8FDDE31477C830926F654C048B0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4655185" y="4051300"/>
          <a:ext cx="5648325" cy="47625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4" name="ID_9CB48D5B4987407499F90D8C4C282DC9"/>
        <xdr:cNvPicPr>
          <a:picLocks noChangeAspect="1"/>
        </xdr:cNvPicPr>
      </xdr:nvPicPr>
      <xdr:blipFill>
        <a:blip r:embed="rId39"/>
        <a:stretch>
          <a:fillRect/>
        </a:stretch>
      </xdr:blipFill>
      <xdr:spPr>
        <a:xfrm>
          <a:off x="3912870" y="52657375"/>
          <a:ext cx="875665" cy="15525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3" name="ID_D6CD1933D4AA435580A9E748599FC88A"/>
        <xdr:cNvPicPr>
          <a:picLocks noChangeAspect="1"/>
        </xdr:cNvPicPr>
      </xdr:nvPicPr>
      <xdr:blipFill>
        <a:blip r:embed="rId40"/>
        <a:stretch>
          <a:fillRect/>
        </a:stretch>
      </xdr:blipFill>
      <xdr:spPr>
        <a:xfrm>
          <a:off x="3913505" y="51069875"/>
          <a:ext cx="874395" cy="15525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88" name="ID_0F5B3357B01A45F7AA5B3E2A016E02C1" descr="HC6013P 壁挂式水箱"/>
        <xdr:cNvPicPr>
          <a:picLocks noChangeAspect="1"/>
        </xdr:cNvPicPr>
      </xdr:nvPicPr>
      <xdr:blipFill>
        <a:blip r:embed="rId41" r:link="rId2"/>
        <a:stretch>
          <a:fillRect/>
        </a:stretch>
      </xdr:blipFill>
      <xdr:spPr>
        <a:xfrm>
          <a:off x="3717290" y="54263925"/>
          <a:ext cx="1146810" cy="1266825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89" name="ID_A9B9A86BCB334272A7A80ED7E2994781"/>
        <xdr:cNvPicPr>
          <a:picLocks noChangeAspect="1"/>
        </xdr:cNvPicPr>
      </xdr:nvPicPr>
      <xdr:blipFill>
        <a:blip r:embed="rId42"/>
        <a:stretch>
          <a:fillRect/>
        </a:stretch>
      </xdr:blipFill>
      <xdr:spPr>
        <a:xfrm>
          <a:off x="3902075" y="55578375"/>
          <a:ext cx="897255" cy="14287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95" name="ID_C841611675D94EAEA3E81B1A23406EAE" descr="HC4026V-095分体感应式立式小便斗"/>
        <xdr:cNvPicPr>
          <a:picLocks noChangeAspect="1"/>
        </xdr:cNvPicPr>
      </xdr:nvPicPr>
      <xdr:blipFill>
        <a:blip r:embed="rId43" r:link="rId2"/>
        <a:stretch>
          <a:fillRect/>
        </a:stretch>
      </xdr:blipFill>
      <xdr:spPr>
        <a:xfrm>
          <a:off x="3774440" y="63426975"/>
          <a:ext cx="1089660" cy="1152525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94" name="ID_2084490F3B154612B9A5E3AEACE16B88"/>
        <xdr:cNvPicPr>
          <a:picLocks noChangeAspect="1"/>
        </xdr:cNvPicPr>
      </xdr:nvPicPr>
      <xdr:blipFill>
        <a:blip r:embed="rId44"/>
        <a:stretch>
          <a:fillRect/>
        </a:stretch>
      </xdr:blipFill>
      <xdr:spPr>
        <a:xfrm>
          <a:off x="3989070" y="62245875"/>
          <a:ext cx="722630" cy="11525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97" name="ID_0BCD240C74F6471993B7694A630B0AB7" descr="hc4025h-075-angel"/>
        <xdr:cNvPicPr>
          <a:picLocks noChangeAspect="1"/>
        </xdr:cNvPicPr>
      </xdr:nvPicPr>
      <xdr:blipFill>
        <a:blip r:embed="rId45"/>
        <a:stretch>
          <a:fillRect/>
        </a:stretch>
      </xdr:blipFill>
      <xdr:spPr>
        <a:xfrm>
          <a:off x="3764915" y="65789175"/>
          <a:ext cx="1099185" cy="1171575"/>
        </a:xfrm>
        <a:prstGeom prst="rect">
          <a:avLst/>
        </a:prstGeom>
      </xdr:spPr>
    </xdr:pic>
  </etc:cellImage>
  <etc:cellImage>
    <xdr:pic>
      <xdr:nvPicPr>
        <xdr:cNvPr id="98" name="ID_A2AC77FFA20F4DFFB5199100D189C129" descr="壁挂式小便器HC4035H-061"/>
        <xdr:cNvPicPr>
          <a:picLocks noChangeAspect="1"/>
        </xdr:cNvPicPr>
      </xdr:nvPicPr>
      <xdr:blipFill>
        <a:blip r:embed="rId46" r:link="rId2"/>
        <a:stretch>
          <a:fillRect/>
        </a:stretch>
      </xdr:blipFill>
      <xdr:spPr>
        <a:xfrm>
          <a:off x="3764915" y="66995675"/>
          <a:ext cx="1099185" cy="1171575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102" name="ID_8571BD5BA9FC485DB837E1F68D479DED" descr="angle1[2]"/>
        <xdr:cNvPicPr>
          <a:picLocks noChangeAspect="1"/>
        </xdr:cNvPicPr>
      </xdr:nvPicPr>
      <xdr:blipFill>
        <a:blip r:embed="rId47"/>
        <a:stretch>
          <a:fillRect/>
        </a:stretch>
      </xdr:blipFill>
      <xdr:spPr>
        <a:xfrm>
          <a:off x="3757930" y="69408675"/>
          <a:ext cx="1106170" cy="1190625"/>
        </a:xfrm>
        <a:prstGeom prst="rect">
          <a:avLst/>
        </a:prstGeom>
      </xdr:spPr>
    </xdr:pic>
  </etc:cellImage>
  <etc:cellImage>
    <xdr:pic>
      <xdr:nvPicPr>
        <xdr:cNvPr id="99" name="ID_76851AA6C00F498CAA82D45C473564D6" descr="HC4025V-095一体感应式立式小便斗"/>
        <xdr:cNvPicPr>
          <a:picLocks noChangeAspect="1"/>
        </xdr:cNvPicPr>
      </xdr:nvPicPr>
      <xdr:blipFill>
        <a:blip r:embed="rId48" r:link="rId2"/>
        <a:stretch>
          <a:fillRect/>
        </a:stretch>
      </xdr:blipFill>
      <xdr:spPr>
        <a:xfrm>
          <a:off x="3764915" y="68202175"/>
          <a:ext cx="1099185" cy="1171575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157" name="ID_00C6693270AF4AFB9FB0CAD809056FEB"/>
        <xdr:cNvPicPr>
          <a:picLocks noChangeAspect="1"/>
        </xdr:cNvPicPr>
      </xdr:nvPicPr>
      <xdr:blipFill>
        <a:blip r:embed="rId49"/>
        <a:stretch>
          <a:fillRect/>
        </a:stretch>
      </xdr:blipFill>
      <xdr:spPr>
        <a:xfrm>
          <a:off x="6949440" y="57485280"/>
          <a:ext cx="2826385" cy="41592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93" name="ID_68D231331594436E9862EBA26878A59A"/>
        <xdr:cNvPicPr>
          <a:picLocks noChangeAspect="1"/>
        </xdr:cNvPicPr>
      </xdr:nvPicPr>
      <xdr:blipFill>
        <a:blip r:embed="rId50"/>
        <a:stretch>
          <a:fillRect/>
        </a:stretch>
      </xdr:blipFill>
      <xdr:spPr>
        <a:xfrm>
          <a:off x="3776980" y="61064775"/>
          <a:ext cx="1087120" cy="11525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48" name="ID_ADAA0200C1BB4F7381EFBF8B636A7C6F" descr="HMV21006延时冲洗阀"/>
        <xdr:cNvPicPr>
          <a:picLocks noChangeAspect="1"/>
        </xdr:cNvPicPr>
      </xdr:nvPicPr>
      <xdr:blipFill>
        <a:blip r:embed="rId51" r:link="rId2"/>
        <a:stretch>
          <a:fillRect/>
        </a:stretch>
      </xdr:blipFill>
      <xdr:spPr>
        <a:xfrm>
          <a:off x="3755390" y="117288945"/>
          <a:ext cx="1108710" cy="1190625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13" name="ID_2716A9EF0C1D49A39139FE7FC3A246E9"/>
        <xdr:cNvPicPr>
          <a:picLocks noChangeAspect="1"/>
        </xdr:cNvPicPr>
      </xdr:nvPicPr>
      <xdr:blipFill>
        <a:blip r:embed="rId52"/>
        <a:stretch>
          <a:fillRect/>
        </a:stretch>
      </xdr:blipFill>
      <xdr:spPr>
        <a:xfrm>
          <a:off x="9767570" y="49493170"/>
          <a:ext cx="2114550" cy="20574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4" name="ID_5D55605D7EB14712B8D97449BC95EA6F"/>
        <xdr:cNvPicPr>
          <a:picLocks noChangeAspect="1"/>
        </xdr:cNvPicPr>
      </xdr:nvPicPr>
      <xdr:blipFill>
        <a:blip r:embed="rId53"/>
        <a:stretch>
          <a:fillRect/>
        </a:stretch>
      </xdr:blipFill>
      <xdr:spPr>
        <a:xfrm>
          <a:off x="9756140" y="57711340"/>
          <a:ext cx="2381250" cy="23622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44" name="ID_2ADBBAC78CF743BDADB1359C9DEB517F" descr="HMV22225延时冲洗阀"/>
        <xdr:cNvPicPr>
          <a:picLocks noChangeAspect="1"/>
        </xdr:cNvPicPr>
      </xdr:nvPicPr>
      <xdr:blipFill>
        <a:blip r:embed="rId54" r:link="rId2"/>
        <a:stretch>
          <a:fillRect/>
        </a:stretch>
      </xdr:blipFill>
      <xdr:spPr>
        <a:xfrm>
          <a:off x="3717290" y="113701195"/>
          <a:ext cx="1146810" cy="1266825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91" name="ID_6AF5EECA731C49A8A5637782CFD047AE"/>
        <xdr:cNvPicPr>
          <a:picLocks noChangeAspect="1"/>
        </xdr:cNvPicPr>
      </xdr:nvPicPr>
      <xdr:blipFill>
        <a:blip r:embed="rId55"/>
        <a:stretch>
          <a:fillRect/>
        </a:stretch>
      </xdr:blipFill>
      <xdr:spPr>
        <a:xfrm>
          <a:off x="3822065" y="58486675"/>
          <a:ext cx="1042035" cy="14001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90" name="ID_CF6DE68BDBA3495AA130EE66740DF746"/>
        <xdr:cNvPicPr>
          <a:picLocks noChangeAspect="1"/>
        </xdr:cNvPicPr>
      </xdr:nvPicPr>
      <xdr:blipFill>
        <a:blip r:embed="rId56"/>
        <a:stretch>
          <a:fillRect/>
        </a:stretch>
      </xdr:blipFill>
      <xdr:spPr>
        <a:xfrm>
          <a:off x="3836670" y="57038875"/>
          <a:ext cx="1027430" cy="14192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5" name="ID_88CC5BCC6EFA4BB18BA5454028E92816" descr="f0f7e1b8ca05feb87120557440d1c30"/>
        <xdr:cNvPicPr>
          <a:picLocks noChangeAspect="1"/>
        </xdr:cNvPicPr>
      </xdr:nvPicPr>
      <xdr:blipFill>
        <a:blip r:embed="rId57"/>
        <a:stretch>
          <a:fillRect/>
        </a:stretch>
      </xdr:blipFill>
      <xdr:spPr>
        <a:xfrm>
          <a:off x="3810000" y="116107845"/>
          <a:ext cx="1054100" cy="1152525"/>
        </a:xfrm>
        <a:prstGeom prst="rect">
          <a:avLst/>
        </a:prstGeom>
      </xdr:spPr>
    </xdr:pic>
  </etc:cellImage>
  <etc:cellImage>
    <xdr:pic>
      <xdr:nvPicPr>
        <xdr:cNvPr id="36" name="ID_FA3378C19E7144BBB4701A8077200ED8"/>
        <xdr:cNvPicPr>
          <a:picLocks noChangeAspect="1"/>
        </xdr:cNvPicPr>
      </xdr:nvPicPr>
      <xdr:blipFill>
        <a:blip r:embed="rId58"/>
        <a:stretch>
          <a:fillRect/>
        </a:stretch>
      </xdr:blipFill>
      <xdr:spPr>
        <a:xfrm>
          <a:off x="3881755" y="29172535"/>
          <a:ext cx="1037590" cy="13176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43" name="ID_24D03362B2B44E829C372761B694D2BF"/>
        <xdr:cNvPicPr>
          <a:picLocks noChangeAspect="1"/>
        </xdr:cNvPicPr>
      </xdr:nvPicPr>
      <xdr:blipFill>
        <a:blip r:embed="rId59"/>
        <a:stretch>
          <a:fillRect/>
        </a:stretch>
      </xdr:blipFill>
      <xdr:spPr>
        <a:xfrm>
          <a:off x="3893820" y="32553275"/>
          <a:ext cx="913765" cy="10382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6" name="ID_69051E022BE84116B4235DD7651B6DB9"/>
        <xdr:cNvPicPr>
          <a:picLocks noChangeAspect="1"/>
        </xdr:cNvPicPr>
      </xdr:nvPicPr>
      <xdr:blipFill>
        <a:blip r:embed="rId60"/>
        <a:stretch>
          <a:fillRect/>
        </a:stretch>
      </xdr:blipFill>
      <xdr:spPr>
        <a:xfrm>
          <a:off x="3940810" y="37061775"/>
          <a:ext cx="819150" cy="12287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7" name="ID_E0566B8EDA704E15BD6B87427AA69E53" descr="HMF136-333"/>
        <xdr:cNvPicPr>
          <a:picLocks noChangeAspect="1"/>
        </xdr:cNvPicPr>
      </xdr:nvPicPr>
      <xdr:blipFill>
        <a:blip r:embed="rId61"/>
        <a:stretch>
          <a:fillRect/>
        </a:stretch>
      </xdr:blipFill>
      <xdr:spPr>
        <a:xfrm>
          <a:off x="3960495" y="34648775"/>
          <a:ext cx="779780" cy="1171575"/>
        </a:xfrm>
        <a:prstGeom prst="rect">
          <a:avLst/>
        </a:prstGeom>
      </xdr:spPr>
    </xdr:pic>
  </etc:cellImage>
  <etc:cellImage>
    <xdr:pic>
      <xdr:nvPicPr>
        <xdr:cNvPr id="19" name="ID_E2A988ADED024575A5932162F4B48F6F" descr="HMF171-333B大花洒"/>
        <xdr:cNvPicPr>
          <a:picLocks noChangeAspect="1"/>
        </xdr:cNvPicPr>
      </xdr:nvPicPr>
      <xdr:blipFill>
        <a:blip r:embed="rId62" r:link="rId2"/>
        <a:stretch>
          <a:fillRect/>
        </a:stretch>
      </xdr:blipFill>
      <xdr:spPr>
        <a:xfrm>
          <a:off x="5248275" y="33820100"/>
          <a:ext cx="9525000" cy="9525000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131" name="ID_4A15762862524EB8A156F25740320416"/>
        <xdr:cNvPicPr>
          <a:picLocks noChangeAspect="1"/>
        </xdr:cNvPicPr>
      </xdr:nvPicPr>
      <xdr:blipFill>
        <a:blip r:embed="rId63"/>
        <a:stretch>
          <a:fillRect/>
        </a:stretch>
      </xdr:blipFill>
      <xdr:spPr>
        <a:xfrm>
          <a:off x="3738880" y="97464245"/>
          <a:ext cx="1125220" cy="9715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32" name="ID_4C12BAC829CE4B998350462D5A8790AF" descr="HMB107B不锈钢水槽"/>
        <xdr:cNvPicPr>
          <a:picLocks noChangeAspect="1"/>
        </xdr:cNvPicPr>
      </xdr:nvPicPr>
      <xdr:blipFill>
        <a:blip r:embed="rId64"/>
        <a:stretch>
          <a:fillRect/>
        </a:stretch>
      </xdr:blipFill>
      <xdr:spPr>
        <a:xfrm>
          <a:off x="3717925" y="98759645"/>
          <a:ext cx="1146175" cy="12668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30" name="ID_23124B437B614D829DE9773216CF2966"/>
        <xdr:cNvPicPr>
          <a:picLocks noChangeAspect="1"/>
        </xdr:cNvPicPr>
      </xdr:nvPicPr>
      <xdr:blipFill>
        <a:blip r:embed="rId65"/>
        <a:stretch>
          <a:fillRect/>
        </a:stretch>
      </xdr:blipFill>
      <xdr:spPr>
        <a:xfrm>
          <a:off x="3717290" y="96120585"/>
          <a:ext cx="1146810" cy="124904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25" name="ID_85E03356DE2348B19BF5D31D2FD13C6D" descr="d1446ab54e531f90b6e0a1073054f706_angle1"/>
        <xdr:cNvPicPr>
          <a:picLocks noChangeAspect="1"/>
        </xdr:cNvPicPr>
      </xdr:nvPicPr>
      <xdr:blipFill>
        <a:blip r:embed="rId66"/>
        <a:stretch>
          <a:fillRect/>
        </a:stretch>
      </xdr:blipFill>
      <xdr:spPr>
        <a:xfrm>
          <a:off x="3843020" y="89728675"/>
          <a:ext cx="1014730" cy="1019175"/>
        </a:xfrm>
        <a:prstGeom prst="rect">
          <a:avLst/>
        </a:prstGeom>
      </xdr:spPr>
    </xdr:pic>
  </etc:cellImage>
  <etc:cellImage>
    <xdr:pic>
      <xdr:nvPicPr>
        <xdr:cNvPr id="124" name="ID_8E421EFC05F84657845AB1E4DD0B705C" descr="HC9004厨房，阳台，卫浴拖把池"/>
        <xdr:cNvPicPr>
          <a:picLocks noChangeAspect="1"/>
        </xdr:cNvPicPr>
      </xdr:nvPicPr>
      <xdr:blipFill>
        <a:blip r:embed="rId67" r:link="rId2"/>
        <a:stretch>
          <a:fillRect/>
        </a:stretch>
      </xdr:blipFill>
      <xdr:spPr>
        <a:xfrm>
          <a:off x="3845560" y="88687275"/>
          <a:ext cx="1009650" cy="1009650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20" name="ID_F6087BD6BACB463E8FDC1B17765CD954"/>
        <xdr:cNvPicPr>
          <a:picLocks noChangeAspect="1"/>
        </xdr:cNvPicPr>
      </xdr:nvPicPr>
      <xdr:blipFill>
        <a:blip r:embed="rId68"/>
        <a:stretch>
          <a:fillRect/>
        </a:stretch>
      </xdr:blipFill>
      <xdr:spPr>
        <a:xfrm>
          <a:off x="9812020" y="94199710"/>
          <a:ext cx="7639050" cy="69246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25" name="ID_B65F28154ABA4BECA5C0013A0665B182"/>
        <xdr:cNvPicPr>
          <a:picLocks noChangeAspect="1"/>
        </xdr:cNvPicPr>
      </xdr:nvPicPr>
      <xdr:blipFill>
        <a:blip r:embed="rId69"/>
        <a:stretch>
          <a:fillRect/>
        </a:stretch>
      </xdr:blipFill>
      <xdr:spPr>
        <a:xfrm>
          <a:off x="9912985" y="64985265"/>
          <a:ext cx="6076950" cy="42100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37" name="ID_E27D7FF6C03047FCB51E3B17D3788235" descr="HMF701延时龙头"/>
        <xdr:cNvPicPr>
          <a:picLocks noChangeAspect="1"/>
        </xdr:cNvPicPr>
      </xdr:nvPicPr>
      <xdr:blipFill>
        <a:blip r:embed="rId70" r:link="rId2"/>
        <a:stretch>
          <a:fillRect/>
        </a:stretch>
      </xdr:blipFill>
      <xdr:spPr>
        <a:xfrm>
          <a:off x="5084445" y="615950"/>
          <a:ext cx="1038860" cy="1038225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26" name="ID_E7F35C213A7445ED9F22421A7D2C6148" descr="单冷龙头2600-24"/>
        <xdr:cNvPicPr>
          <a:picLocks noChangeAspect="1"/>
        </xdr:cNvPicPr>
      </xdr:nvPicPr>
      <xdr:blipFill>
        <a:blip r:embed="rId71"/>
        <a:stretch>
          <a:fillRect/>
        </a:stretch>
      </xdr:blipFill>
      <xdr:spPr>
        <a:xfrm>
          <a:off x="5062220" y="2768600"/>
          <a:ext cx="1083310" cy="1114425"/>
        </a:xfrm>
        <a:prstGeom prst="rect">
          <a:avLst/>
        </a:prstGeom>
      </xdr:spPr>
    </xdr:pic>
  </etc:cellImage>
  <etc:cellImage>
    <xdr:pic>
      <xdr:nvPicPr>
        <xdr:cNvPr id="27" name="ID_98C3B56FE5FE4859B2A79FA56FE4C93C"/>
        <xdr:cNvPicPr>
          <a:picLocks noChangeAspect="1"/>
        </xdr:cNvPicPr>
      </xdr:nvPicPr>
      <xdr:blipFill>
        <a:blip r:embed="rId72"/>
        <a:stretch>
          <a:fillRect/>
        </a:stretch>
      </xdr:blipFill>
      <xdr:spPr>
        <a:xfrm>
          <a:off x="5168900" y="1682750"/>
          <a:ext cx="870585" cy="10382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7" name="ID_9629A3CE4FAD4C73A49B35CE16F4D0E5"/>
        <xdr:cNvPicPr>
          <a:picLocks noChangeAspect="1"/>
        </xdr:cNvPicPr>
      </xdr:nvPicPr>
      <xdr:blipFill>
        <a:blip r:embed="rId72"/>
        <a:stretch>
          <a:fillRect/>
        </a:stretch>
      </xdr:blipFill>
      <xdr:spPr>
        <a:xfrm>
          <a:off x="5139055" y="9223375"/>
          <a:ext cx="929640" cy="11144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8" name="ID_B886871AD2EA4CF8B84DB45A9BC2F717" descr="40dd41ead5b3373dcb6b65ec1c31c82"/>
        <xdr:cNvPicPr>
          <a:picLocks noChangeAspect="1"/>
        </xdr:cNvPicPr>
      </xdr:nvPicPr>
      <xdr:blipFill>
        <a:blip r:embed="rId73"/>
        <a:stretch>
          <a:fillRect/>
        </a:stretch>
      </xdr:blipFill>
      <xdr:spPr>
        <a:xfrm>
          <a:off x="5060950" y="6572250"/>
          <a:ext cx="1086485" cy="1285875"/>
        </a:xfrm>
        <a:prstGeom prst="rect">
          <a:avLst/>
        </a:prstGeom>
      </xdr:spPr>
    </xdr:pic>
  </etc:cellImage>
  <etc:cellImage>
    <xdr:pic>
      <xdr:nvPicPr>
        <xdr:cNvPr id="39" name="ID_3E6D5892A86F40329CE1FA8C249FE93E" descr="HMF154-150"/>
        <xdr:cNvPicPr>
          <a:picLocks noChangeAspect="1"/>
        </xdr:cNvPicPr>
      </xdr:nvPicPr>
      <xdr:blipFill>
        <a:blip r:embed="rId74"/>
        <a:stretch>
          <a:fillRect/>
        </a:stretch>
      </xdr:blipFill>
      <xdr:spPr>
        <a:xfrm>
          <a:off x="5024755" y="8188325"/>
          <a:ext cx="1158875" cy="695325"/>
        </a:xfrm>
        <a:prstGeom prst="rect">
          <a:avLst/>
        </a:prstGeom>
      </xdr:spPr>
    </xdr:pic>
  </etc:cellImage>
  <etc:cellImage>
    <xdr:pic>
      <xdr:nvPicPr>
        <xdr:cNvPr id="57" name="ID_14A39E62C6F64BA5A8F9D6B833815E97"/>
        <xdr:cNvPicPr>
          <a:picLocks noChangeAspect="1"/>
        </xdr:cNvPicPr>
      </xdr:nvPicPr>
      <xdr:blipFill>
        <a:blip r:embed="rId75"/>
        <a:stretch>
          <a:fillRect/>
        </a:stretch>
      </xdr:blipFill>
      <xdr:spPr>
        <a:xfrm>
          <a:off x="9812020" y="76638150"/>
          <a:ext cx="1581150" cy="20669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58" name="ID_1BE207CFC15B4FB6AB4C21AA8F78C2E0"/>
        <xdr:cNvPicPr>
          <a:picLocks noChangeAspect="1"/>
        </xdr:cNvPicPr>
      </xdr:nvPicPr>
      <xdr:blipFill>
        <a:blip r:embed="rId76"/>
        <a:stretch>
          <a:fillRect/>
        </a:stretch>
      </xdr:blipFill>
      <xdr:spPr>
        <a:xfrm>
          <a:off x="9912985" y="80939005"/>
          <a:ext cx="5038725" cy="44862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0" name="ID_BFB07F245769496280FD5C0EFCC79F1B"/>
        <xdr:cNvPicPr>
          <a:picLocks noChangeAspect="1"/>
        </xdr:cNvPicPr>
      </xdr:nvPicPr>
      <xdr:blipFill>
        <a:blip r:embed="rId77"/>
        <a:stretch>
          <a:fillRect/>
        </a:stretch>
      </xdr:blipFill>
      <xdr:spPr>
        <a:xfrm>
          <a:off x="9867900" y="78720950"/>
          <a:ext cx="3333750" cy="41052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1" name="ID_04E2FB99852344FF8DBDAD6D0C316C84"/>
        <xdr:cNvPicPr>
          <a:picLocks noChangeAspect="1"/>
        </xdr:cNvPicPr>
      </xdr:nvPicPr>
      <xdr:blipFill>
        <a:blip r:embed="rId78"/>
        <a:stretch>
          <a:fillRect/>
        </a:stretch>
      </xdr:blipFill>
      <xdr:spPr>
        <a:xfrm>
          <a:off x="5182870" y="15068550"/>
          <a:ext cx="842010" cy="10858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2" name="ID_24457150B9CC495AA0CD3962FA390FE2"/>
        <xdr:cNvPicPr>
          <a:picLocks noChangeAspect="1"/>
        </xdr:cNvPicPr>
      </xdr:nvPicPr>
      <xdr:blipFill>
        <a:blip r:embed="rId79"/>
        <a:stretch>
          <a:fillRect/>
        </a:stretch>
      </xdr:blipFill>
      <xdr:spPr>
        <a:xfrm>
          <a:off x="5227320" y="13811250"/>
          <a:ext cx="753745" cy="12287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4" name="ID_7C380D3A501C46B993CA07E026C77BFB"/>
        <xdr:cNvPicPr>
          <a:picLocks noChangeAspect="1"/>
        </xdr:cNvPicPr>
      </xdr:nvPicPr>
      <xdr:blipFill>
        <a:blip r:embed="rId80"/>
        <a:stretch>
          <a:fillRect/>
        </a:stretch>
      </xdr:blipFill>
      <xdr:spPr>
        <a:xfrm>
          <a:off x="9868535" y="85966935"/>
          <a:ext cx="5267325" cy="81534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07" name="ID_B6C939D348474D81903B693035778EC5" descr="HC10100-070方形台下盆"/>
        <xdr:cNvPicPr>
          <a:picLocks noChangeAspect="1"/>
        </xdr:cNvPicPr>
      </xdr:nvPicPr>
      <xdr:blipFill>
        <a:blip r:embed="rId81"/>
        <a:stretch>
          <a:fillRect/>
        </a:stretch>
      </xdr:blipFill>
      <xdr:spPr>
        <a:xfrm>
          <a:off x="3845560" y="72951975"/>
          <a:ext cx="1009650" cy="1009650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119" name="ID_A6649BF06CE347DFB8412E064FB8B37B" descr="HC10091-056圆形台上盆"/>
        <xdr:cNvPicPr>
          <a:picLocks noChangeAspect="1"/>
        </xdr:cNvPicPr>
      </xdr:nvPicPr>
      <xdr:blipFill>
        <a:blip r:embed="rId82" r:link="rId2"/>
        <a:stretch>
          <a:fillRect/>
        </a:stretch>
      </xdr:blipFill>
      <xdr:spPr>
        <a:xfrm>
          <a:off x="3879850" y="84508975"/>
          <a:ext cx="941070" cy="942975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105" name="ID_6B9A5D78D1174EDAA82FA5E817110A8D"/>
        <xdr:cNvPicPr>
          <a:picLocks noChangeAspect="1"/>
        </xdr:cNvPicPr>
      </xdr:nvPicPr>
      <xdr:blipFill>
        <a:blip r:embed="rId83"/>
        <a:stretch>
          <a:fillRect/>
        </a:stretch>
      </xdr:blipFill>
      <xdr:spPr>
        <a:xfrm>
          <a:off x="3717290" y="71309865"/>
          <a:ext cx="1146810" cy="76263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22" name="ID_55F45E6C41044F74953DBA431993C001" descr="HC10411-046 圆形半嵌入式艺术盆"/>
        <xdr:cNvPicPr>
          <a:picLocks noChangeAspect="1"/>
        </xdr:cNvPicPr>
      </xdr:nvPicPr>
      <xdr:blipFill>
        <a:blip r:embed="rId84" r:link="rId2"/>
        <a:stretch>
          <a:fillRect/>
        </a:stretch>
      </xdr:blipFill>
      <xdr:spPr>
        <a:xfrm>
          <a:off x="3773805" y="86464775"/>
          <a:ext cx="1090295" cy="1152525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108" name="ID_4E0EC1ABD3D54350BFBD5789F9AF4371" descr="HC10110-055圆形台下盆"/>
        <xdr:cNvPicPr>
          <a:picLocks noChangeAspect="1"/>
        </xdr:cNvPicPr>
      </xdr:nvPicPr>
      <xdr:blipFill>
        <a:blip r:embed="rId85"/>
        <a:stretch>
          <a:fillRect/>
        </a:stretch>
      </xdr:blipFill>
      <xdr:spPr>
        <a:xfrm>
          <a:off x="3826510" y="73993375"/>
          <a:ext cx="1037590" cy="1047750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110" name="ID_8A9CEB3A8720469A8534951C51A9726D" descr="HC10060-056/061圆形台下盆"/>
        <xdr:cNvPicPr>
          <a:picLocks noChangeAspect="1"/>
        </xdr:cNvPicPr>
      </xdr:nvPicPr>
      <xdr:blipFill>
        <a:blip r:embed="rId86"/>
        <a:stretch>
          <a:fillRect/>
        </a:stretch>
      </xdr:blipFill>
      <xdr:spPr>
        <a:xfrm>
          <a:off x="3879215" y="75923775"/>
          <a:ext cx="942975" cy="942975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109" name="ID_2FD7E139AE604D37A31794CEC7D31E09"/>
        <xdr:cNvPicPr>
          <a:picLocks noChangeAspect="1"/>
        </xdr:cNvPicPr>
      </xdr:nvPicPr>
      <xdr:blipFill>
        <a:blip r:embed="rId87"/>
        <a:stretch>
          <a:fillRect/>
        </a:stretch>
      </xdr:blipFill>
      <xdr:spPr>
        <a:xfrm>
          <a:off x="3768090" y="75072875"/>
          <a:ext cx="1096010" cy="8191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11" name="ID_140FE9E69F1F4617956E6054E7B72CFA" descr="HC10060-056/061圆形台下盆"/>
        <xdr:cNvPicPr>
          <a:picLocks noChangeAspect="1"/>
        </xdr:cNvPicPr>
      </xdr:nvPicPr>
      <xdr:blipFill>
        <a:blip r:embed="rId86"/>
        <a:stretch>
          <a:fillRect/>
        </a:stretch>
      </xdr:blipFill>
      <xdr:spPr>
        <a:xfrm>
          <a:off x="3879215" y="76901675"/>
          <a:ext cx="942975" cy="942975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112" name="ID_B7313E67C3D64935B4FF6DC8EC153634" descr="HC10060-056/061圆形台下盆"/>
        <xdr:cNvPicPr>
          <a:picLocks noChangeAspect="1"/>
        </xdr:cNvPicPr>
      </xdr:nvPicPr>
      <xdr:blipFill>
        <a:blip r:embed="rId86"/>
        <a:stretch>
          <a:fillRect/>
        </a:stretch>
      </xdr:blipFill>
      <xdr:spPr>
        <a:xfrm>
          <a:off x="3879215" y="77879575"/>
          <a:ext cx="942975" cy="942975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113" name="ID_C7F30104EF3F41DA9C41B4FCC44C7AEB" descr="HC10350-054/060方形台下盆"/>
        <xdr:cNvPicPr>
          <a:picLocks noChangeAspect="1"/>
        </xdr:cNvPicPr>
      </xdr:nvPicPr>
      <xdr:blipFill>
        <a:blip r:embed="rId88"/>
        <a:stretch>
          <a:fillRect/>
        </a:stretch>
      </xdr:blipFill>
      <xdr:spPr>
        <a:xfrm>
          <a:off x="3879215" y="78857475"/>
          <a:ext cx="942340" cy="942975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115" name="ID_9172DCB45AD44B848A6A303E989E5867"/>
        <xdr:cNvPicPr>
          <a:picLocks noChangeAspect="1"/>
        </xdr:cNvPicPr>
      </xdr:nvPicPr>
      <xdr:blipFill>
        <a:blip r:embed="rId89"/>
        <a:stretch>
          <a:fillRect/>
        </a:stretch>
      </xdr:blipFill>
      <xdr:spPr>
        <a:xfrm>
          <a:off x="3879215" y="80597375"/>
          <a:ext cx="942975" cy="9429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17" name="ID_44B36749D0F8475B915AD27D7A469FAF" descr="HC10290-040圆形薄边艺术盆"/>
        <xdr:cNvPicPr>
          <a:picLocks noChangeAspect="1"/>
        </xdr:cNvPicPr>
      </xdr:nvPicPr>
      <xdr:blipFill>
        <a:blip r:embed="rId90" r:link="rId2"/>
        <a:stretch>
          <a:fillRect/>
        </a:stretch>
      </xdr:blipFill>
      <xdr:spPr>
        <a:xfrm>
          <a:off x="3881120" y="82553175"/>
          <a:ext cx="939165" cy="942975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118" name="ID_A1840C5CD8674483AA9BC7F7550B0E56" descr="f4cabb5103152f91f6c7d22b5c2f97d6_angle1"/>
        <xdr:cNvPicPr>
          <a:picLocks noChangeAspect="1"/>
        </xdr:cNvPicPr>
      </xdr:nvPicPr>
      <xdr:blipFill>
        <a:blip r:embed="rId91"/>
        <a:stretch>
          <a:fillRect/>
        </a:stretch>
      </xdr:blipFill>
      <xdr:spPr>
        <a:xfrm>
          <a:off x="3883025" y="83531075"/>
          <a:ext cx="935355" cy="942975"/>
        </a:xfrm>
        <a:prstGeom prst="rect">
          <a:avLst/>
        </a:prstGeom>
      </xdr:spPr>
    </xdr:pic>
  </etc:cellImage>
  <etc:cellImage>
    <xdr:pic>
      <xdr:nvPicPr>
        <xdr:cNvPr id="120" name="ID_873F2337B2AE4D9D8E3542BD259710A7"/>
        <xdr:cNvPicPr>
          <a:picLocks noChangeAspect="1"/>
        </xdr:cNvPicPr>
      </xdr:nvPicPr>
      <xdr:blipFill>
        <a:blip r:embed="rId92"/>
        <a:stretch>
          <a:fillRect/>
        </a:stretch>
      </xdr:blipFill>
      <xdr:spPr>
        <a:xfrm>
          <a:off x="3787775" y="85486875"/>
          <a:ext cx="1076325" cy="94297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5" name="ID_44861619B20D4D3F89132B9A8021772B"/>
        <xdr:cNvPicPr>
          <a:picLocks noChangeAspect="1"/>
        </xdr:cNvPicPr>
      </xdr:nvPicPr>
      <xdr:blipFill>
        <a:blip r:embed="rId93"/>
        <a:stretch>
          <a:fillRect/>
        </a:stretch>
      </xdr:blipFill>
      <xdr:spPr>
        <a:xfrm>
          <a:off x="3782060" y="72460485"/>
          <a:ext cx="9525000" cy="9525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6" name="ID_F7223DAEB0044D3D90FD903A209D752C" descr="HC10760-050方形台下盆"/>
        <xdr:cNvPicPr>
          <a:picLocks noChangeAspect="1"/>
        </xdr:cNvPicPr>
      </xdr:nvPicPr>
      <xdr:blipFill>
        <a:blip r:embed="rId94" r:link="rId2"/>
        <a:stretch>
          <a:fillRect/>
        </a:stretch>
      </xdr:blipFill>
      <xdr:spPr>
        <a:xfrm>
          <a:off x="10003155" y="91342845"/>
          <a:ext cx="9525000" cy="9525000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67" name="ID_B1E1656B3EA041599FC9CE25F6D04E17" descr="HC10760-060方形台下盆"/>
        <xdr:cNvPicPr>
          <a:picLocks noChangeAspect="1"/>
        </xdr:cNvPicPr>
      </xdr:nvPicPr>
      <xdr:blipFill>
        <a:blip r:embed="rId95" r:link="rId2"/>
        <a:stretch>
          <a:fillRect/>
        </a:stretch>
      </xdr:blipFill>
      <xdr:spPr>
        <a:xfrm>
          <a:off x="9925050" y="92395040"/>
          <a:ext cx="9525000" cy="9525000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70" name="ID_8B80D2F28A004D3191347677CC1B2C9D"/>
        <xdr:cNvPicPr>
          <a:picLocks noChangeAspect="1"/>
        </xdr:cNvPicPr>
      </xdr:nvPicPr>
      <xdr:blipFill>
        <a:blip r:embed="rId96"/>
        <a:stretch>
          <a:fillRect/>
        </a:stretch>
      </xdr:blipFill>
      <xdr:spPr>
        <a:xfrm>
          <a:off x="4989830" y="49109630"/>
          <a:ext cx="1514475" cy="43053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1" name="ID_5168CAB602844CDF834C5063282B8E3E"/>
        <xdr:cNvPicPr>
          <a:picLocks noChangeAspect="1"/>
        </xdr:cNvPicPr>
      </xdr:nvPicPr>
      <xdr:blipFill>
        <a:blip r:embed="rId97"/>
        <a:stretch>
          <a:fillRect/>
        </a:stretch>
      </xdr:blipFill>
      <xdr:spPr>
        <a:xfrm>
          <a:off x="5222875" y="50615850"/>
          <a:ext cx="1047750" cy="78105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2" name="ID_67F11771ACE2491FA9A40BE5936AB9C2" descr="HMD2M001 洗衣机地漏"/>
        <xdr:cNvPicPr>
          <a:picLocks noChangeAspect="1"/>
        </xdr:cNvPicPr>
      </xdr:nvPicPr>
      <xdr:blipFill>
        <a:blip r:embed="rId98"/>
        <a:stretch>
          <a:fillRect/>
        </a:stretch>
      </xdr:blipFill>
      <xdr:spPr>
        <a:xfrm>
          <a:off x="5159375" y="52431950"/>
          <a:ext cx="1174750" cy="809625"/>
        </a:xfrm>
        <a:prstGeom prst="rect">
          <a:avLst/>
        </a:prstGeom>
      </xdr:spPr>
    </xdr:pic>
  </etc:cellImage>
  <etc:cellImage>
    <xdr:pic>
      <xdr:nvPicPr>
        <xdr:cNvPr id="100" name="ID_5AFA013DA9D64957A04CB2ED94A7E3AE"/>
        <xdr:cNvPicPr>
          <a:picLocks noChangeAspect="1"/>
        </xdr:cNvPicPr>
      </xdr:nvPicPr>
      <xdr:blipFill>
        <a:blip r:embed="rId99"/>
        <a:stretch>
          <a:fillRect/>
        </a:stretch>
      </xdr:blipFill>
      <xdr:spPr>
        <a:xfrm flipH="1">
          <a:off x="9474835" y="4193540"/>
          <a:ext cx="471170" cy="129667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3" name="ID_9004E4C9020941FDA9CE7E627B009697" descr="HMB201"/>
        <xdr:cNvPicPr>
          <a:picLocks noChangeAspect="1"/>
        </xdr:cNvPicPr>
      </xdr:nvPicPr>
      <xdr:blipFill>
        <a:blip r:embed="rId100"/>
        <a:stretch>
          <a:fillRect/>
        </a:stretch>
      </xdr:blipFill>
      <xdr:spPr>
        <a:xfrm>
          <a:off x="10004425" y="113040795"/>
          <a:ext cx="6709410" cy="3724910"/>
        </a:xfrm>
        <a:prstGeom prst="rect">
          <a:avLst/>
        </a:prstGeom>
      </xdr:spPr>
    </xdr:pic>
  </etc:cellImage>
  <etc:cellImage>
    <xdr:pic>
      <xdr:nvPicPr>
        <xdr:cNvPr id="339" name="ID_6433E2416BE649D8A1427BCA1A54166B"/>
        <xdr:cNvPicPr>
          <a:picLocks noChangeAspect="1"/>
        </xdr:cNvPicPr>
      </xdr:nvPicPr>
      <xdr:blipFill>
        <a:blip r:embed="rId101"/>
        <a:stretch>
          <a:fillRect/>
        </a:stretch>
      </xdr:blipFill>
      <xdr:spPr>
        <a:xfrm>
          <a:off x="9448800" y="4035425"/>
          <a:ext cx="9525000" cy="95250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5" name="ID_FB7D8E53FE1D4E029A31D9D8AE7EBA29"/>
        <xdr:cNvPicPr>
          <a:picLocks noChangeAspect="1"/>
        </xdr:cNvPicPr>
      </xdr:nvPicPr>
      <xdr:blipFill>
        <a:blip r:embed="rId102"/>
        <a:stretch>
          <a:fillRect/>
        </a:stretch>
      </xdr:blipFill>
      <xdr:spPr>
        <a:xfrm>
          <a:off x="9992360" y="133827520"/>
          <a:ext cx="9591675" cy="79724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76" name="ID_04E3A3971FB1471DBE4AFBA074207D61"/>
        <xdr:cNvPicPr>
          <a:picLocks noChangeAspect="1"/>
        </xdr:cNvPicPr>
      </xdr:nvPicPr>
      <xdr:blipFill>
        <a:blip r:embed="rId103"/>
        <a:stretch>
          <a:fillRect/>
        </a:stretch>
      </xdr:blipFill>
      <xdr:spPr>
        <a:xfrm>
          <a:off x="5123180" y="36334065"/>
          <a:ext cx="1228725" cy="30226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92" name="ID_761AFFDAF0C04DF7BF5C68A677FF171C" descr="HMP005-20淋浴凳"/>
        <xdr:cNvPicPr>
          <a:picLocks noChangeAspect="1"/>
        </xdr:cNvPicPr>
      </xdr:nvPicPr>
      <xdr:blipFill>
        <a:blip r:embed="rId104" r:link="rId2"/>
        <a:stretch>
          <a:fillRect/>
        </a:stretch>
      </xdr:blipFill>
      <xdr:spPr>
        <a:xfrm flipH="1">
          <a:off x="5132705" y="47673895"/>
          <a:ext cx="1228725" cy="1228725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96" name="ID_F585E86086194E3388C2D322561BF1E0"/>
        <xdr:cNvPicPr>
          <a:picLocks noChangeAspect="1"/>
        </xdr:cNvPicPr>
      </xdr:nvPicPr>
      <xdr:blipFill>
        <a:blip r:embed="rId105"/>
        <a:stretch>
          <a:fillRect/>
        </a:stretch>
      </xdr:blipFill>
      <xdr:spPr>
        <a:xfrm>
          <a:off x="3919220" y="123461145"/>
          <a:ext cx="862330" cy="12287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92" name="ID_345A944FF3E84FC096473B5E2855F59A"/>
        <xdr:cNvPicPr>
          <a:picLocks noChangeAspect="1"/>
        </xdr:cNvPicPr>
      </xdr:nvPicPr>
      <xdr:blipFill>
        <a:blip r:embed="rId106"/>
        <a:stretch>
          <a:fillRect/>
        </a:stretch>
      </xdr:blipFill>
      <xdr:spPr>
        <a:xfrm>
          <a:off x="8672195" y="36882705"/>
          <a:ext cx="1829435" cy="135191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01" name="ID_BD77A38FAEED4126868E3D9A9E551E1E" descr="HMF2600-23洗衣机龙头"/>
        <xdr:cNvPicPr>
          <a:picLocks noChangeAspect="1"/>
        </xdr:cNvPicPr>
      </xdr:nvPicPr>
      <xdr:blipFill>
        <a:blip r:embed="rId107" r:link="rId2"/>
        <a:stretch>
          <a:fillRect/>
        </a:stretch>
      </xdr:blipFill>
      <xdr:spPr>
        <a:xfrm>
          <a:off x="10081895" y="92852240"/>
          <a:ext cx="9525000" cy="9525000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103" name="ID_F70E04CB4C2545429337E1B93C03E492" descr="HMF2600-22快开龙头"/>
        <xdr:cNvPicPr>
          <a:picLocks noChangeAspect="1"/>
        </xdr:cNvPicPr>
      </xdr:nvPicPr>
      <xdr:blipFill>
        <a:blip r:embed="rId108" r:link="rId2"/>
        <a:stretch>
          <a:fillRect/>
        </a:stretch>
      </xdr:blipFill>
      <xdr:spPr>
        <a:xfrm>
          <a:off x="9969500" y="93538040"/>
          <a:ext cx="9525000" cy="9525000"/>
        </a:xfrm>
        <a:prstGeom prst="rect">
          <a:avLst/>
        </a:prstGeom>
        <a:noFill/>
        <a:ln>
          <a:noFill/>
        </a:ln>
      </xdr:spPr>
    </xdr:pic>
  </etc:cellImage>
  <etc:cellImage>
    <xdr:pic>
      <xdr:nvPicPr>
        <xdr:cNvPr id="135" name="ID_38A0B6F2F13A44DE9A34C0935A67E2E0"/>
        <xdr:cNvPicPr>
          <a:picLocks noChangeAspect="1"/>
        </xdr:cNvPicPr>
      </xdr:nvPicPr>
      <xdr:blipFill>
        <a:blip r:embed="rId109"/>
        <a:stretch>
          <a:fillRect/>
        </a:stretch>
      </xdr:blipFill>
      <xdr:spPr>
        <a:xfrm>
          <a:off x="3822065" y="102452805"/>
          <a:ext cx="1156335" cy="1156335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<sst xmlns="http://schemas.openxmlformats.org/spreadsheetml/2006/main" count="915" uniqueCount="360">
  <si>
    <t>恒洁洁具年度采购清单</t>
  </si>
  <si>
    <t>序号</t>
  </si>
  <si>
    <t>产品类目</t>
  </si>
  <si>
    <t>品牌</t>
  </si>
  <si>
    <t xml:space="preserve">产品名称
</t>
  </si>
  <si>
    <t>产品型号</t>
  </si>
  <si>
    <t>产品等级</t>
  </si>
  <si>
    <t xml:space="preserve">产品图片
</t>
  </si>
  <si>
    <t>规格尺寸</t>
  </si>
  <si>
    <t>产品参数</t>
  </si>
  <si>
    <t>单位</t>
  </si>
  <si>
    <t>数量</t>
  </si>
  <si>
    <t>单价限价
（元/m²）</t>
  </si>
  <si>
    <t>单价（元）</t>
  </si>
  <si>
    <t>合价（元）</t>
  </si>
  <si>
    <t>坐便器</t>
  </si>
  <si>
    <t>恒洁HEGII</t>
  </si>
  <si>
    <t>普通马桶</t>
  </si>
  <si>
    <t>HC01273PT</t>
  </si>
  <si>
    <t>优等品</t>
  </si>
  <si>
    <t>700*365*675mm</t>
  </si>
  <si>
    <t>1.釉面：超洁釉面                     
 2.按键：顶按双键 
3.水效：一级
4.盖板材质：PP人体工学易拆卸盖板
5.冲洗方式：喷射虹吸式劲冲                     
6.坑距范围：300/400mm 
7.其他：</t>
  </si>
  <si>
    <t>套</t>
  </si>
  <si>
    <t>HC01262PT</t>
  </si>
  <si>
    <t>700*380*685mm</t>
  </si>
  <si>
    <t>1.釉面：超洁釉面                     
 2.按键：顶按双键 
3.水效：一级
4.盖板材质：PP人体工学易拆卸盖板
5.冲洗方式：喷射虹吸式劲冲                     
6.坑距范围：300/400mm 
8.其他：</t>
  </si>
  <si>
    <t>HC0171PT</t>
  </si>
  <si>
    <t>660*405*690mm</t>
  </si>
  <si>
    <t>1.釉面：超洁釉面                      
2.按键：顶按双键 
3.水效：一级
4.盖板材质：PP人体工学易拆卸盖板
5.冲洗方式：喷射虹吸式劲冲                     
6.坑距范围：300/400mm 
7.其他：</t>
  </si>
  <si>
    <t>HC01412PT</t>
  </si>
  <si>
    <t>675*355*680mm</t>
  </si>
  <si>
    <t>儿童马桶</t>
  </si>
  <si>
    <t>HC0210PT</t>
  </si>
  <si>
    <t>525*272*586mm</t>
  </si>
  <si>
    <t>1.釉面
2.盖板材质：PP
4.坑距：200/300mm地排
5.是否含角阀软管：否
6.是否配密封圈：是
7.其他</t>
  </si>
  <si>
    <t>编织软管</t>
  </si>
  <si>
    <t>HMW123-040</t>
  </si>
  <si>
    <t>长度：400mm</t>
  </si>
  <si>
    <t>1.管体材质：不锈钢
2.螺帽材质：不锈钢
3.内管材质：不锈钢
4.其他</t>
  </si>
  <si>
    <t>轻智能马桶</t>
  </si>
  <si>
    <t>HQ560</t>
  </si>
  <si>
    <t>603*417*477mm</t>
  </si>
  <si>
    <t>1.功能：超导冲水系统、离座自动冲水、座圈加热、停电冲水、恒洁水净抗菌釉面、银离子抗菌座圈、落座润瓷、夜灯、漏电保护开关、座圈静音缓降
2.坑距：305/400mm
3.其他</t>
  </si>
  <si>
    <t>GCQ527A</t>
  </si>
  <si>
    <t>608*406*447mm</t>
  </si>
  <si>
    <t>1.功能：超导冲水系统、离座自动冲水、座圈加热、停电冲水、恒洁水净抗菌釉面、银离子抗菌座圈、落座润瓷、漏电保护开关、座圈静音缓降
2.坑距：305/400mm
3.其他</t>
  </si>
  <si>
    <t>智能马桶</t>
  </si>
  <si>
    <t>HCE880A01</t>
  </si>
  <si>
    <t>683*413*504mm</t>
  </si>
  <si>
    <t>1.功能：超导冲水系统、离座自动冲水、座圈静音缓降、落座润瓷、一键旋钮、遥控控制、SIAA抗菌座圈&amp;喷嘴、臀洗、妇洗、移动清洗、座圈加热、落座感应（单落座）、夜灯、恒洁水净抗菌釉、漏电保护
2.其他：
加热方式：即热式
要求水压：0.1MPa(动水压)--0.6MPa(静水压)
孔距：305/400mm
冲水量：4L
盖板材质：PP阻燃缓降盖板
备注：配置遥控器</t>
  </si>
  <si>
    <t>GCE713B</t>
  </si>
  <si>
    <t>674*425*500mm</t>
  </si>
  <si>
    <t>1.功能：超导冲水系统、离座自动冲水、座圈静音缓降、落座润瓷、一键旋钮、遥控控制、脚感冲水、SIAA抗菌座圈&amp;喷嘴、臀洗、妇洗、移动清洗、座圈加热、落座感应（单落座）、除臭、暖风、停电冲水、夜灯、恒洁水净抗菌釉、漏电保护
2.其他：
加热方式：即热式
要求水压：0.1MPa(动水压)--0.6MPa(静水压)
孔距：305/400mm
冲水量：4L
盖板材质：PP阻燃缓降盖板
备注：配置遥控器</t>
  </si>
  <si>
    <t>扶手</t>
  </si>
  <si>
    <t>HMR10</t>
  </si>
  <si>
    <t>427*77.5*77mm</t>
  </si>
  <si>
    <t>1.材质：ABS
2.颜色：白色
3.其他</t>
  </si>
  <si>
    <t>蹲便器</t>
  </si>
  <si>
    <t>带S弯蹲便器</t>
  </si>
  <si>
    <t>HC3100B-055</t>
  </si>
  <si>
    <t>555*440*260mm</t>
  </si>
  <si>
    <t>1.釉面；                      
2.排水坑距:后进前排
3.是都带s弯：是                     
4.其他
要求水压：0.14Mpa-0.55Mpa
冲洗量：5.6L</t>
  </si>
  <si>
    <t>不带S弯蹲便器</t>
  </si>
  <si>
    <t>HC3100C-055</t>
  </si>
  <si>
    <t>555*440*180mm</t>
  </si>
  <si>
    <t>1.釉面                      
2.排水坑距:后进后排
3.是否有s弯：否
4.其他
要求水压：0.14Mpa-0.55Mpa
冲水量：5.0L</t>
  </si>
  <si>
    <t>HC3100D-055</t>
  </si>
  <si>
    <t>1.釉面                      
2.排水坑距:后进前排
3.是否有s弯：否
4.其他
要求水压：0.14Mpa-0.55Mpa
冲洗量：5.6L</t>
  </si>
  <si>
    <t>HC3101B-060</t>
  </si>
  <si>
    <t>605*445*360mm</t>
  </si>
  <si>
    <t>1.釉面                      
2.排水坑距:后进前排
3.是否有s弯：是
4.其他
要求水压：0.14Mpa-0.55Mpa
冲洗量：5.6L</t>
  </si>
  <si>
    <t>HC3026B-060</t>
  </si>
  <si>
    <t>600*450*260mm</t>
  </si>
  <si>
    <t>1.釉面；                      
2.排水坑距:后进前排
3.是都带s弯：是                     
4.其他
要求水压：0.14Mpa-0.55Mpa
冲水量：5.0L</t>
  </si>
  <si>
    <t>HC3032B-060</t>
  </si>
  <si>
    <t>HC3032A-060</t>
  </si>
  <si>
    <t>1.釉面；                      
2.排水坑距:后进后排
3.是都带s弯：是                     
4.其他
要求水压：0.14Mpa-0.55Mpa
冲洗量：5.6L</t>
  </si>
  <si>
    <t>儿童蹲便器</t>
  </si>
  <si>
    <t>HC3030B-041</t>
  </si>
  <si>
    <t>405*310*245mm</t>
  </si>
  <si>
    <t>1.釉面                                    
2.排水坑距：后进前出 
3.是否带s弯：是
4.其他
冲洗水量：5.6L
进水要求：0.14Mpa-0.55Mpa</t>
  </si>
  <si>
    <t>HC3030C-041</t>
  </si>
  <si>
    <t>410*315*140mm</t>
  </si>
  <si>
    <t>1.釉面                                    
2.排水坑距：后进后出
3.是否带s弯：否
4.其他
冲洗水量：5.6L
进水要求：0.14Mpa-0.55Mpa</t>
  </si>
  <si>
    <t>蹲便脚踏阀</t>
  </si>
  <si>
    <t>HMV22225</t>
  </si>
  <si>
    <t>1寸</t>
  </si>
  <si>
    <t>1.材质：优质铜材制造
2.阀芯：优质铜材制造
3.表面颜色：银色
4.其他</t>
  </si>
  <si>
    <t>脚踏阀</t>
  </si>
  <si>
    <t>HMV22226B</t>
  </si>
  <si>
    <t>冲水管</t>
  </si>
  <si>
    <t>冲洗管</t>
  </si>
  <si>
    <t>300*300mm</t>
  </si>
  <si>
    <t>1.材质：不锈钢
2.颜色：银色
3.其他</t>
  </si>
  <si>
    <t>蹲便手按延时阀</t>
  </si>
  <si>
    <t>HMV22201</t>
  </si>
  <si>
    <t>300*1000mm</t>
  </si>
  <si>
    <t>水箱</t>
  </si>
  <si>
    <t>HC6025PB</t>
  </si>
  <si>
    <t>385*107*1000mm</t>
  </si>
  <si>
    <t>1.是否顶按式：是      
2.双档、单档按键：双档
3.水效：2级
4.最大排水量:4.9/7.0L
5.按钮材质：塑料
6.其他</t>
  </si>
  <si>
    <t>HC6025PA</t>
  </si>
  <si>
    <t>HC6013P</t>
  </si>
  <si>
    <t>382*116*386mm</t>
  </si>
  <si>
    <t>1.是否顶按式：是      
2.双档、单档按键：双档
3.水效：3级
4.最大排水量:5.6/8.0L
5.按钮材质：塑料
6.其他</t>
  </si>
  <si>
    <t>HC6018P</t>
  </si>
  <si>
    <t>356*131*412mm</t>
  </si>
  <si>
    <t>小便斗</t>
  </si>
  <si>
    <t>挂墙式分体小便斗</t>
  </si>
  <si>
    <t>HC4035H-055</t>
  </si>
  <si>
    <t>350*315*550mm</t>
  </si>
  <si>
    <t>1.釉面
2.给排水方式：墙排/地排去水
3.用水量:1.5L
4.其他</t>
  </si>
  <si>
    <t>分体落地式小便器</t>
  </si>
  <si>
    <t>HC4026V-095</t>
  </si>
  <si>
    <t>386x370x950mm</t>
  </si>
  <si>
    <t>儿童小便器</t>
  </si>
  <si>
    <t>HC4050H-050</t>
  </si>
  <si>
    <t>290*250*500mm</t>
  </si>
  <si>
    <t>1.釉面
2.挂墙式
3.给排水方式：地排
4.其他
冲洗水量：1.5L
进水要求：0.17Mpa-0.55Mpa
水效等级：2级</t>
  </si>
  <si>
    <t>手按延时阀</t>
  </si>
  <si>
    <t>HMV21006</t>
  </si>
  <si>
    <t>4分</t>
  </si>
  <si>
    <t>挂墙式感应一体小便斗</t>
  </si>
  <si>
    <t>HC4025H-075</t>
  </si>
  <si>
    <t>365*315*750mm</t>
  </si>
  <si>
    <t>1.釉面
2.给排水方式：墙排去水
3.用水量:3L                          
4.是否感应一体：是                  
5.直流、交流电源
6.其他</t>
  </si>
  <si>
    <t>HC4035H-061</t>
  </si>
  <si>
    <t>380*330*610mm</t>
  </si>
  <si>
    <t>1.釉面
2.给排水方式：墙排去水
3.用水量:1.5L                          
4.是否感应一体：是                  
5.直流、交流电源
6.其他</t>
  </si>
  <si>
    <t>落地式感应一体小便斗</t>
  </si>
  <si>
    <t>HC4025V-095</t>
  </si>
  <si>
    <t>386*370*950mm</t>
  </si>
  <si>
    <t>1.釉面
2.给排水方式：墙排去水
3.用水量:1L                          
4.是否感应一体：是                  
5.直流、交流电源
6.其他</t>
  </si>
  <si>
    <t>HC4010V-106</t>
  </si>
  <si>
    <t>410*380*1060mm</t>
  </si>
  <si>
    <t>1.釉面
2.给排水方式：地排去水
3.用水量:3L                          
4.是否感应一体：是                 
5.直流、交流电源
6.其他</t>
  </si>
  <si>
    <t>花洒</t>
  </si>
  <si>
    <t>分体式花洒</t>
  </si>
  <si>
    <t>HMF152-21C</t>
  </si>
  <si>
    <t>手握花洒外径：Φ105mm
淋浴软管长度：1500mm</t>
  </si>
  <si>
    <t>1.功能：双功能
2.材质:主体优质铜材铸造
3.外观颜色：银色
4.其他</t>
  </si>
  <si>
    <t>HMF136-310D</t>
  </si>
  <si>
    <t>1.功能：单功能
2.材质:主体优质铜材铸造
3.外观颜色：银色
4.其他</t>
  </si>
  <si>
    <t>一体式花洒</t>
  </si>
  <si>
    <t>HMF136-333B</t>
  </si>
  <si>
    <t>太阳花洒外径：Φ201mm
手握花洒外径：1500mm</t>
  </si>
  <si>
    <t>1.功能：三功能
2.材质：主体优质铜材铸造
3.外观颜色：银色
4.其他</t>
  </si>
  <si>
    <t>HMF171-333B</t>
  </si>
  <si>
    <t>太阳花洒外径：Φ240mm
手握花洒外径：1500mm</t>
  </si>
  <si>
    <t>HMF136-332B</t>
  </si>
  <si>
    <t>1.功能：双功能
2.材质：主体优质铜材铸造
3.外观颜色：银色
4.其他</t>
  </si>
  <si>
    <t>龙头</t>
  </si>
  <si>
    <t>延时单冷面盆龙头</t>
  </si>
  <si>
    <t>HMF701</t>
  </si>
  <si>
    <t>龙头高度：94mm
出水口距离：107mm
出水口高度：55mm</t>
  </si>
  <si>
    <t>1.材质：铜
2.阀芯：陶瓷
3.表面颜色：银色
4.其他</t>
  </si>
  <si>
    <t>单冷面盆龙头</t>
  </si>
  <si>
    <t>HMF2600-18</t>
  </si>
  <si>
    <t>龙头高度：161mm
出水口距离：112mm
出水口高度：97mm</t>
  </si>
  <si>
    <t>HMF2600-24</t>
  </si>
  <si>
    <t>龙头高度：146mm
出水口距离：111mm
出水口高度：98mm</t>
  </si>
  <si>
    <t>面盆单冷感应龙头</t>
  </si>
  <si>
    <t>GML508-581
+
GMN016</t>
  </si>
  <si>
    <t>龙头高度：191mm
出水口距离：124mm
出水口高度：118mm</t>
  </si>
  <si>
    <t>1.感应方式
2.直流、交流电源
3.表面颜色：银色
4.材质：铜
5.其他</t>
  </si>
  <si>
    <t>冷热水面盆龙头</t>
  </si>
  <si>
    <t>HMF2500-43W</t>
  </si>
  <si>
    <t>龙头高度：240mm
出水口距离：112mm
出水口高度：332mm</t>
  </si>
  <si>
    <t>HMF713-111</t>
  </si>
  <si>
    <t>龙头高度：198.5mm
出水口距离：145mm
出水口高度：111mm</t>
  </si>
  <si>
    <t>1.材质：不锈钢
2.阀芯：塑料+陶瓷
3.表面颜色：银色
4.其他</t>
  </si>
  <si>
    <t>HMF154-150</t>
  </si>
  <si>
    <t>龙头高度：200mm
出水口距离：182mm
出水口高度：110mm</t>
  </si>
  <si>
    <t>HMF2500-42W</t>
  </si>
  <si>
    <t>龙头高度：160mm
出水口距离：112mm
出水口高度：96mm</t>
  </si>
  <si>
    <t>HMF711-111</t>
  </si>
  <si>
    <t>龙头高度：152mm
出水口距离：120mm
出水口高度：97mm</t>
  </si>
  <si>
    <t>冷热厨房龙头</t>
  </si>
  <si>
    <t>HMF2500-56W</t>
  </si>
  <si>
    <t>龙头高度：383mm
出水口距离：195mm
出水口高度：272mm</t>
  </si>
  <si>
    <t>1.材质：不锈钢
2.阀芯：陶瓷
3.表面颜色：银色
4.其他</t>
  </si>
  <si>
    <t>HMF152-411C</t>
  </si>
  <si>
    <t>龙头高度：399mm
出水口距离：180mm
出水口高度：298mm</t>
  </si>
  <si>
    <t>1.材质：锌合金
2.阀芯：塑料+陶瓷
3.表面颜色：银色
4.其他</t>
  </si>
  <si>
    <t>冷热抽拉式厨房龙头</t>
  </si>
  <si>
    <t>HMF103-412B</t>
  </si>
  <si>
    <t>龙头高度：437mm
出水口距离：236mm
出水口高度：247mm</t>
  </si>
  <si>
    <t>1.材质：锌合金
2.阀芯：陶瓷
3.表面颜色：银色
4.其他</t>
  </si>
  <si>
    <t>HMF250-411B-SD</t>
  </si>
  <si>
    <t>龙头高度：339.6mm
出水口距离：222mm
出水口高度：248.6mm</t>
  </si>
  <si>
    <t>HMW123-060</t>
  </si>
  <si>
    <t>长度：600mm</t>
  </si>
  <si>
    <t>角阀（冷或热）</t>
  </si>
  <si>
    <t>HMA018A-C/H</t>
  </si>
  <si>
    <t>长度：64mm
高度：52mm</t>
  </si>
  <si>
    <t>1.材质：铜
2.阀芯
3.表面颜色：银色
4.其他</t>
  </si>
  <si>
    <t>洗衣机龙头</t>
  </si>
  <si>
    <t>HMF2600-23</t>
  </si>
  <si>
    <t>龙头高度：92mm
出水口距离：83mm</t>
  </si>
  <si>
    <t>普通龙头</t>
  </si>
  <si>
    <t>HMF2600-22</t>
  </si>
  <si>
    <t>龙头高度：82mm
出水口距离：83mm</t>
  </si>
  <si>
    <t>拖布池龙头</t>
  </si>
  <si>
    <t>HMF2600-15C</t>
  </si>
  <si>
    <t>龙头高度：84mm
出水口距离：119mm
出水口高度：30mm</t>
  </si>
  <si>
    <t>浴缸龙头</t>
  </si>
  <si>
    <t>HMF2000-15</t>
  </si>
  <si>
    <t>175*1165m</t>
  </si>
  <si>
    <t>台盆</t>
  </si>
  <si>
    <t>台下盆</t>
  </si>
  <si>
    <t>HC10740-060</t>
  </si>
  <si>
    <t>600*373*205mm</t>
  </si>
  <si>
    <t>1.釉面
2.是否有溢流孔：是
3.下水孔规格：Φ45mm
4.其他</t>
  </si>
  <si>
    <t>HC10760-050</t>
  </si>
  <si>
    <t>500*370*195mm</t>
  </si>
  <si>
    <t>HC10760-060</t>
  </si>
  <si>
    <t>600*370*195mm</t>
  </si>
  <si>
    <t>HC10100-070</t>
  </si>
  <si>
    <t>695x410x200mm</t>
  </si>
  <si>
    <t>HC10110-055</t>
  </si>
  <si>
    <t>555x415x220mm</t>
  </si>
  <si>
    <t>HC10670-053</t>
  </si>
  <si>
    <t>530×360×167mm</t>
  </si>
  <si>
    <t>1.釉面
2.是否有溢流孔：是
3.下水孔规格：Φ44mm
4.其他</t>
  </si>
  <si>
    <t>HC10070-051</t>
  </si>
  <si>
    <t>510x420x205mm</t>
  </si>
  <si>
    <t>HC10050-045</t>
  </si>
  <si>
    <t>450x370x170mm</t>
  </si>
  <si>
    <t>HC10060-056</t>
  </si>
  <si>
    <t>564×415×205mm</t>
  </si>
  <si>
    <t>HC10350-054</t>
  </si>
  <si>
    <t>540x380x200mm</t>
  </si>
  <si>
    <t>台上盆</t>
  </si>
  <si>
    <t>HC10330A-047</t>
  </si>
  <si>
    <t>470x365x140mm</t>
  </si>
  <si>
    <t>HC10290-040</t>
  </si>
  <si>
    <t>400x400x185mm</t>
  </si>
  <si>
    <t>HC10451-050</t>
  </si>
  <si>
    <t>500x455x185mm</t>
  </si>
  <si>
    <t>1.釉面
2.是否有溢流孔：是
3.下水孔规格：Φ70mm
4.其他</t>
  </si>
  <si>
    <t>HC10091-056</t>
  </si>
  <si>
    <t>560x480x220mm</t>
  </si>
  <si>
    <t>半嵌盆</t>
  </si>
  <si>
    <t>HC10731-050</t>
  </si>
  <si>
    <t>500*420*160mm</t>
  </si>
  <si>
    <t>HC10411-046</t>
  </si>
  <si>
    <t>490x490x190mm</t>
  </si>
  <si>
    <t>柱盆</t>
  </si>
  <si>
    <t>HC20121N-053</t>
  </si>
  <si>
    <t>790*520*410mm</t>
  </si>
  <si>
    <t>1.龙头孔规格：Φ35mm
2.下水孔规格：Φ45mm
3.是否有溢流孔：是
4.其他</t>
  </si>
  <si>
    <t>弹跳式下水器</t>
  </si>
  <si>
    <t>HMX108</t>
  </si>
  <si>
    <t>高度：200mm
宽度：60mm</t>
  </si>
  <si>
    <t>1.弹跳式排水
2.材质：不锈钢
3.是否有溢水孔：是
4.表面处理：银色
5.其他</t>
  </si>
  <si>
    <t>翻板式下水器</t>
  </si>
  <si>
    <t>HMX203</t>
  </si>
  <si>
    <t>高度：130mm
宽度：60mm</t>
  </si>
  <si>
    <t>1.翻板式排水
2.材质：铜
3.是否有溢水孔：是
4.表面处理：银色
5.其他</t>
  </si>
  <si>
    <t>伸缩面盆下水管</t>
  </si>
  <si>
    <t>HMW21-015S</t>
  </si>
  <si>
    <t>1.材质：ABS
2.颜色：灰色
3.其他</t>
  </si>
  <si>
    <t>不锈钢波纹下水管</t>
  </si>
  <si>
    <t>不锈钢波纹管</t>
  </si>
  <si>
    <t>水槽</t>
  </si>
  <si>
    <t>不锈钢双槽</t>
  </si>
  <si>
    <t>HMB201</t>
  </si>
  <si>
    <t>760x350x198mm</t>
  </si>
  <si>
    <t>1.材质：不锈钢
2.表面：不锈钢
3.下水器长度：218mm
4.下水管材质和尺寸
5.涂层
6.是否有橡胶消音垫：是
7.其他</t>
  </si>
  <si>
    <t>不锈钢单槽</t>
  </si>
  <si>
    <t>HMB108</t>
  </si>
  <si>
    <t>Φ410x180mm</t>
  </si>
  <si>
    <t>1.材质：不锈钢
2.表面：不锈钢
3.下水器长度：98mm
4.下水管材质和尺寸
5.涂层
6.是否有橡胶消音垫：是
7.其他</t>
  </si>
  <si>
    <t>HMB105</t>
  </si>
  <si>
    <t>600*450*230mm</t>
  </si>
  <si>
    <t>HMB107B</t>
  </si>
  <si>
    <t>530x400x200mm</t>
  </si>
  <si>
    <t>HMB107</t>
  </si>
  <si>
    <t>465x395x200mm</t>
  </si>
  <si>
    <t>1.材质：不锈钢
2.表面：不锈钢
3.下水器长度：98mm
4.下水管材质和尺寸：240mm
5.涂层
6.是否有橡胶消音垫：是
7.其他</t>
  </si>
  <si>
    <t>拖布池</t>
  </si>
  <si>
    <t>HC9001</t>
  </si>
  <si>
    <t>345*395*560mm</t>
  </si>
  <si>
    <t>1.一体式 
2.下水孔规格：Φ65mm
3.其他</t>
  </si>
  <si>
    <t>HC9004</t>
  </si>
  <si>
    <t>410*410*450mm</t>
  </si>
  <si>
    <t>HC9002</t>
  </si>
  <si>
    <t>495*435*640mm</t>
  </si>
  <si>
    <t>HC9007-047</t>
  </si>
  <si>
    <t>470*400*330mm</t>
  </si>
  <si>
    <t>1.一体式 
2.下水孔规格：90mm
3.其他</t>
  </si>
  <si>
    <t>浴缸</t>
  </si>
  <si>
    <t>HLB678KNA1-160</t>
  </si>
  <si>
    <t>1600x720x580mm</t>
  </si>
  <si>
    <t>1.功能：空缸
2.材质：陶瓷
3.其他</t>
  </si>
  <si>
    <t>HLBQ07KLS1-151</t>
  </si>
  <si>
    <t>1505*755*530mm</t>
  </si>
  <si>
    <t>感应器</t>
  </si>
  <si>
    <t>蹲便器感应器</t>
  </si>
  <si>
    <t>HMV12051B</t>
  </si>
  <si>
    <t>175*128*12mm</t>
  </si>
  <si>
    <t>1.感应方式            
2.直流、交流电源
3.面板材质：不锈钢                              4.感应、手动双控
5.其他
要求：0.05-0.8MPa
冲洗流量 6L</t>
  </si>
  <si>
    <t>HMV12050</t>
  </si>
  <si>
    <t>1.感应方式            
2.直流、交流电源
3.面板材质：不锈钢                                4.感应单控
5.其他
要求：0.05-0.8MPa
冲洗流量 6L</t>
  </si>
  <si>
    <t>分体小便斗感应器</t>
  </si>
  <si>
    <t>HMV11050</t>
  </si>
  <si>
    <t>130*130*12mm</t>
  </si>
  <si>
    <t>1.感应方式          
2.直流、交流电源
3.面板材质：不锈钢
4.搭配的小便斗
5.其他</t>
  </si>
  <si>
    <t>HMV11051B</t>
  </si>
  <si>
    <t>一体小便斗感应器</t>
  </si>
  <si>
    <t>HMV11057AC/DC</t>
  </si>
  <si>
    <t>φ45.4*12mm</t>
  </si>
  <si>
    <t>HMV11408/410-AC/DC</t>
  </si>
  <si>
    <t>地漏</t>
  </si>
  <si>
    <t>不锈钢隐藏式长条地漏</t>
  </si>
  <si>
    <t>HMD3S005-030-SD</t>
  </si>
  <si>
    <t>100*300mm</t>
  </si>
  <si>
    <t>1.材质：不锈钢
2.颜色：拉丝
3.其他
4.DN50</t>
  </si>
  <si>
    <t>HMD1N009</t>
  </si>
  <si>
    <t>100*100mm</t>
  </si>
  <si>
    <t>1.材质：不锈钢
2.颜色：银色
3.其他
4.DN50</t>
  </si>
  <si>
    <t>HMD1E007</t>
  </si>
  <si>
    <t>洗衣机地漏</t>
  </si>
  <si>
    <t>HMD2M001</t>
  </si>
  <si>
    <t>浴室柜</t>
  </si>
  <si>
    <t>标准浴室柜</t>
  </si>
  <si>
    <t>BC6105-081Z</t>
  </si>
  <si>
    <t>镜柜：750*140*700mm
主柜含盆：810*480*485mm
柜盆：810x480x193mm</t>
  </si>
  <si>
    <t>1.功能:
2.材质:生态板
3.颜色：鎏金驼布纹
4.五金材质：不锈钢
5.台面材质:陶瓷
6.其他</t>
  </si>
  <si>
    <t>挂件</t>
  </si>
  <si>
    <t>单杆毛巾架</t>
  </si>
  <si>
    <t>HMP818-01</t>
  </si>
  <si>
    <t>596x70x46mm</t>
  </si>
  <si>
    <t>浴巾架</t>
  </si>
  <si>
    <t>HMP818-03</t>
  </si>
  <si>
    <t>596x210x132mm</t>
  </si>
  <si>
    <t>纸巾架</t>
  </si>
  <si>
    <t>HMP833-07B</t>
  </si>
  <si>
    <t>160*100*80mm</t>
  </si>
  <si>
    <t>1.材质：铝合金
2.颜色：磨砂银
3.其他</t>
  </si>
  <si>
    <t>HMP818-07-2</t>
  </si>
  <si>
    <t>尺寸 160*96*76mm</t>
  </si>
  <si>
    <t>挂衣钩</t>
  </si>
  <si>
    <t>HMP818-08-2</t>
  </si>
  <si>
    <t>Φ46mm</t>
  </si>
  <si>
    <t>HMP818-08</t>
  </si>
  <si>
    <t>46*49mm</t>
  </si>
  <si>
    <t>烘手器</t>
  </si>
  <si>
    <t>烘手机</t>
  </si>
  <si>
    <t>HMG006</t>
  </si>
  <si>
    <t>淋浴房</t>
  </si>
  <si>
    <t>一字型淋浴房</t>
  </si>
  <si>
    <t>尺寸：W(宽）:1200-1800mm
H(高）:2000mm
适配石基宽度： ≥ 60mm
玻璃厚度（不贴膜）：8mm</t>
  </si>
  <si>
    <r>
      <rPr>
        <sz val="10"/>
        <color theme="1"/>
        <rFont val="宋体"/>
        <charset val="134"/>
      </rPr>
      <t>1.边框材质：铝合金
2.颜色：镜光
3.拉手规格：</t>
    </r>
    <r>
      <rPr>
        <sz val="10"/>
        <color theme="1" tint="0.05"/>
        <rFont val="宋体"/>
        <charset val="134"/>
      </rPr>
      <t>∅ 25圆管
4.拉杆规格：∅ 25圆管
5.拉手材质：铝合金</t>
    </r>
  </si>
  <si>
    <t>㎡</t>
  </si>
  <si>
    <t>淋浴凳</t>
  </si>
  <si>
    <t>HMP005-20</t>
  </si>
  <si>
    <t>403*405*428mm</t>
  </si>
  <si>
    <t>1.材质：铝合金+ABS
2.颜色：白色
3.其他
承重力：200公斤
重量：3.625KG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</si>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</sst>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.0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18"/>
      <color theme="1"/>
      <name val="黑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Times New Roman"/>
      <charset val="134"/>
    </font>
    <font>
      <sz val="10"/>
      <color theme="1" tint="0.05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176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 applyBorder="0">
      <alignment vertical="center"/>
    </xf>
    <xf numFmtId="0" fontId="0" fillId="0" borderId="0">
      <alignment vertical="center"/>
    </xf>
  </cellStyleXfs>
  <cellXfs count="27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wrapText="1"/>
    </xf>
    <xf numFmtId="0" fontId="2" fillId="2" borderId="0" xfId="0" applyFont="1" applyFill="1" applyAlignment="1">
      <alignment wrapText="1"/>
    </xf>
    <xf numFmtId="0" fontId="0" fillId="2" borderId="0" xfId="0" applyFill="1"/>
    <xf numFmtId="0" fontId="0" fillId="2" borderId="0" xfId="0" applyFill="1" applyAlignment="1">
      <alignment horizontal="center"/>
    </xf>
    <xf numFmtId="177" fontId="0" fillId="2" borderId="0" xfId="0" applyNumberFormat="1" applyFill="1" applyAlignment="1">
      <alignment horizontal="center" vertical="center" wrapText="1"/>
    </xf>
    <xf numFmtId="177" fontId="0" fillId="2" borderId="0" xfId="0" applyNumberFormat="1" applyFill="1" applyAlignment="1" applyProtection="1">
      <alignment horizontal="center" vertical="center" wrapText="1"/>
      <protection locked="0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/>
    <xf numFmtId="177" fontId="3" fillId="2" borderId="0" xfId="0" applyNumberFormat="1" applyFont="1" applyFill="1" applyAlignment="1">
      <alignment horizontal="center" vertical="center" wrapText="1"/>
    </xf>
    <xf numFmtId="177" fontId="3" fillId="2" borderId="0" xfId="0" applyNumberFormat="1" applyFont="1" applyFill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horizontal="center" vertical="center" wrapText="1"/>
      <protection locked="0"/>
    </xf>
    <xf numFmtId="177" fontId="6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7 2" xfId="50"/>
    <cellStyle name="常规 11 2 2" xfId="51"/>
    <cellStyle name="常规_汇总表 3" xfId="52"/>
    <cellStyle name="常规 12 5" xfId="53"/>
    <cellStyle name="常规 11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9" Type="http://schemas.openxmlformats.org/officeDocument/2006/relationships/image" Target="media/image98.png"/><Relationship Id="rId98" Type="http://schemas.openxmlformats.org/officeDocument/2006/relationships/image" Target="media/image97.jpeg"/><Relationship Id="rId97" Type="http://schemas.openxmlformats.org/officeDocument/2006/relationships/image" Target="media/image96.png"/><Relationship Id="rId96" Type="http://schemas.openxmlformats.org/officeDocument/2006/relationships/image" Target="media/image95.png"/><Relationship Id="rId95" Type="http://schemas.openxmlformats.org/officeDocument/2006/relationships/image" Target="media/image94.jpeg"/><Relationship Id="rId94" Type="http://schemas.openxmlformats.org/officeDocument/2006/relationships/image" Target="media/image93.jpeg"/><Relationship Id="rId93" Type="http://schemas.openxmlformats.org/officeDocument/2006/relationships/image" Target="media/image92.png"/><Relationship Id="rId92" Type="http://schemas.openxmlformats.org/officeDocument/2006/relationships/image" Target="media/image91.png"/><Relationship Id="rId91" Type="http://schemas.openxmlformats.org/officeDocument/2006/relationships/image" Target="media/image90.jpeg"/><Relationship Id="rId90" Type="http://schemas.openxmlformats.org/officeDocument/2006/relationships/image" Target="media/image89.jpeg"/><Relationship Id="rId9" Type="http://schemas.openxmlformats.org/officeDocument/2006/relationships/image" Target="media/image8.jpeg"/><Relationship Id="rId89" Type="http://schemas.openxmlformats.org/officeDocument/2006/relationships/image" Target="media/image88.png"/><Relationship Id="rId88" Type="http://schemas.openxmlformats.org/officeDocument/2006/relationships/image" Target="media/image87.png"/><Relationship Id="rId87" Type="http://schemas.openxmlformats.org/officeDocument/2006/relationships/image" Target="media/image86.png"/><Relationship Id="rId86" Type="http://schemas.openxmlformats.org/officeDocument/2006/relationships/image" Target="media/image85.png"/><Relationship Id="rId85" Type="http://schemas.openxmlformats.org/officeDocument/2006/relationships/image" Target="media/image84.png"/><Relationship Id="rId84" Type="http://schemas.openxmlformats.org/officeDocument/2006/relationships/image" Target="media/image83.jpeg"/><Relationship Id="rId83" Type="http://schemas.openxmlformats.org/officeDocument/2006/relationships/image" Target="media/image82.png"/><Relationship Id="rId82" Type="http://schemas.openxmlformats.org/officeDocument/2006/relationships/image" Target="media/image81.jpeg"/><Relationship Id="rId81" Type="http://schemas.openxmlformats.org/officeDocument/2006/relationships/image" Target="media/image80.png"/><Relationship Id="rId80" Type="http://schemas.openxmlformats.org/officeDocument/2006/relationships/image" Target="media/image79.png"/><Relationship Id="rId8" Type="http://schemas.openxmlformats.org/officeDocument/2006/relationships/image" Target="media/image7.png"/><Relationship Id="rId79" Type="http://schemas.openxmlformats.org/officeDocument/2006/relationships/image" Target="media/image78.png"/><Relationship Id="rId78" Type="http://schemas.openxmlformats.org/officeDocument/2006/relationships/image" Target="media/image77.png"/><Relationship Id="rId77" Type="http://schemas.openxmlformats.org/officeDocument/2006/relationships/image" Target="media/image76.png"/><Relationship Id="rId76" Type="http://schemas.openxmlformats.org/officeDocument/2006/relationships/image" Target="media/image75.png"/><Relationship Id="rId75" Type="http://schemas.openxmlformats.org/officeDocument/2006/relationships/image" Target="media/image74.png"/><Relationship Id="rId74" Type="http://schemas.openxmlformats.org/officeDocument/2006/relationships/image" Target="media/image73.jpeg"/><Relationship Id="rId73" Type="http://schemas.openxmlformats.org/officeDocument/2006/relationships/image" Target="media/image72.jpeg"/><Relationship Id="rId72" Type="http://schemas.openxmlformats.org/officeDocument/2006/relationships/image" Target="media/image71.png"/><Relationship Id="rId71" Type="http://schemas.openxmlformats.org/officeDocument/2006/relationships/image" Target="media/image70.jpeg"/><Relationship Id="rId70" Type="http://schemas.openxmlformats.org/officeDocument/2006/relationships/image" Target="media/image69.jpeg"/><Relationship Id="rId7" Type="http://schemas.openxmlformats.org/officeDocument/2006/relationships/image" Target="media/image6.jpeg"/><Relationship Id="rId69" Type="http://schemas.openxmlformats.org/officeDocument/2006/relationships/image" Target="media/image68.png"/><Relationship Id="rId68" Type="http://schemas.openxmlformats.org/officeDocument/2006/relationships/image" Target="media/image67.png"/><Relationship Id="rId67" Type="http://schemas.openxmlformats.org/officeDocument/2006/relationships/image" Target="media/image66.jpeg"/><Relationship Id="rId66" Type="http://schemas.openxmlformats.org/officeDocument/2006/relationships/image" Target="media/image65.jpeg"/><Relationship Id="rId65" Type="http://schemas.openxmlformats.org/officeDocument/2006/relationships/image" Target="media/image64.png"/><Relationship Id="rId64" Type="http://schemas.openxmlformats.org/officeDocument/2006/relationships/image" Target="media/image63.jpeg"/><Relationship Id="rId63" Type="http://schemas.openxmlformats.org/officeDocument/2006/relationships/image" Target="media/image62.png"/><Relationship Id="rId62" Type="http://schemas.openxmlformats.org/officeDocument/2006/relationships/image" Target="media/image61.jpeg"/><Relationship Id="rId61" Type="http://schemas.openxmlformats.org/officeDocument/2006/relationships/image" Target="media/image60.png"/><Relationship Id="rId60" Type="http://schemas.openxmlformats.org/officeDocument/2006/relationships/image" Target="media/image59.png"/><Relationship Id="rId6" Type="http://schemas.openxmlformats.org/officeDocument/2006/relationships/image" Target="media/image5.png"/><Relationship Id="rId59" Type="http://schemas.openxmlformats.org/officeDocument/2006/relationships/image" Target="media/image58.png"/><Relationship Id="rId58" Type="http://schemas.openxmlformats.org/officeDocument/2006/relationships/image" Target="media/image57.png"/><Relationship Id="rId57" Type="http://schemas.openxmlformats.org/officeDocument/2006/relationships/image" Target="media/image56.jpeg"/><Relationship Id="rId56" Type="http://schemas.openxmlformats.org/officeDocument/2006/relationships/image" Target="media/image55.png"/><Relationship Id="rId55" Type="http://schemas.openxmlformats.org/officeDocument/2006/relationships/image" Target="media/image54.png"/><Relationship Id="rId54" Type="http://schemas.openxmlformats.org/officeDocument/2006/relationships/image" Target="media/image53.jpeg"/><Relationship Id="rId53" Type="http://schemas.openxmlformats.org/officeDocument/2006/relationships/image" Target="media/image52.png"/><Relationship Id="rId52" Type="http://schemas.openxmlformats.org/officeDocument/2006/relationships/image" Target="media/image51.png"/><Relationship Id="rId51" Type="http://schemas.openxmlformats.org/officeDocument/2006/relationships/image" Target="media/image50.jpeg"/><Relationship Id="rId50" Type="http://schemas.openxmlformats.org/officeDocument/2006/relationships/image" Target="media/image49.png"/><Relationship Id="rId5" Type="http://schemas.openxmlformats.org/officeDocument/2006/relationships/image" Target="media/image4.jpeg"/><Relationship Id="rId49" Type="http://schemas.openxmlformats.org/officeDocument/2006/relationships/image" Target="media/image48.png"/><Relationship Id="rId48" Type="http://schemas.openxmlformats.org/officeDocument/2006/relationships/image" Target="media/image47.jpeg"/><Relationship Id="rId47" Type="http://schemas.openxmlformats.org/officeDocument/2006/relationships/image" Target="media/image46.jpeg"/><Relationship Id="rId46" Type="http://schemas.openxmlformats.org/officeDocument/2006/relationships/image" Target="media/image45.jpeg"/><Relationship Id="rId45" Type="http://schemas.openxmlformats.org/officeDocument/2006/relationships/image" Target="media/image44.jpeg"/><Relationship Id="rId44" Type="http://schemas.openxmlformats.org/officeDocument/2006/relationships/image" Target="media/image43.png"/><Relationship Id="rId43" Type="http://schemas.openxmlformats.org/officeDocument/2006/relationships/image" Target="media/image42.jpeg"/><Relationship Id="rId42" Type="http://schemas.openxmlformats.org/officeDocument/2006/relationships/image" Target="media/image41.png"/><Relationship Id="rId41" Type="http://schemas.openxmlformats.org/officeDocument/2006/relationships/image" Target="media/image40.jpeg"/><Relationship Id="rId40" Type="http://schemas.openxmlformats.org/officeDocument/2006/relationships/image" Target="media/image39.png"/><Relationship Id="rId4" Type="http://schemas.openxmlformats.org/officeDocument/2006/relationships/image" Target="media/image3.jpeg"/><Relationship Id="rId39" Type="http://schemas.openxmlformats.org/officeDocument/2006/relationships/image" Target="media/image38.png"/><Relationship Id="rId38" Type="http://schemas.openxmlformats.org/officeDocument/2006/relationships/image" Target="media/image37.png"/><Relationship Id="rId37" Type="http://schemas.openxmlformats.org/officeDocument/2006/relationships/image" Target="media/image36.png"/><Relationship Id="rId36" Type="http://schemas.openxmlformats.org/officeDocument/2006/relationships/image" Target="media/image35.png"/><Relationship Id="rId35" Type="http://schemas.openxmlformats.org/officeDocument/2006/relationships/image" Target="media/image34.png"/><Relationship Id="rId34" Type="http://schemas.openxmlformats.org/officeDocument/2006/relationships/image" Target="media/image33.png"/><Relationship Id="rId33" Type="http://schemas.openxmlformats.org/officeDocument/2006/relationships/image" Target="media/image32.jpeg"/><Relationship Id="rId32" Type="http://schemas.openxmlformats.org/officeDocument/2006/relationships/image" Target="media/image31.png"/><Relationship Id="rId31" Type="http://schemas.openxmlformats.org/officeDocument/2006/relationships/image" Target="media/image30.png"/><Relationship Id="rId30" Type="http://schemas.openxmlformats.org/officeDocument/2006/relationships/image" Target="media/image29.png"/><Relationship Id="rId3" Type="http://schemas.openxmlformats.org/officeDocument/2006/relationships/image" Target="media/image2.jpeg"/><Relationship Id="rId29" Type="http://schemas.openxmlformats.org/officeDocument/2006/relationships/image" Target="media/image28.png"/><Relationship Id="rId28" Type="http://schemas.openxmlformats.org/officeDocument/2006/relationships/image" Target="media/image27.jpeg"/><Relationship Id="rId27" Type="http://schemas.openxmlformats.org/officeDocument/2006/relationships/image" Target="media/image26.png"/><Relationship Id="rId26" Type="http://schemas.openxmlformats.org/officeDocument/2006/relationships/image" Target="media/image25.jpeg"/><Relationship Id="rId25" Type="http://schemas.openxmlformats.org/officeDocument/2006/relationships/image" Target="media/image24.jpeg"/><Relationship Id="rId24" Type="http://schemas.openxmlformats.org/officeDocument/2006/relationships/image" Target="media/image23.jpeg"/><Relationship Id="rId23" Type="http://schemas.openxmlformats.org/officeDocument/2006/relationships/image" Target="media/image22.png"/><Relationship Id="rId22" Type="http://schemas.openxmlformats.org/officeDocument/2006/relationships/image" Target="media/image21.png"/><Relationship Id="rId21" Type="http://schemas.openxmlformats.org/officeDocument/2006/relationships/image" Target="media/image20.png"/><Relationship Id="rId20" Type="http://schemas.openxmlformats.org/officeDocument/2006/relationships/image" Target="media/image19.png"/><Relationship Id="rId2" Type="http://schemas.openxmlformats.org/officeDocument/2006/relationships/image" Target="NULL" TargetMode="External"/><Relationship Id="rId19" Type="http://schemas.openxmlformats.org/officeDocument/2006/relationships/image" Target="media/image18.png"/><Relationship Id="rId18" Type="http://schemas.openxmlformats.org/officeDocument/2006/relationships/image" Target="media/image17.png"/><Relationship Id="rId17" Type="http://schemas.openxmlformats.org/officeDocument/2006/relationships/image" Target="media/image16.jpeg"/><Relationship Id="rId16" Type="http://schemas.openxmlformats.org/officeDocument/2006/relationships/image" Target="media/image15.png"/><Relationship Id="rId15" Type="http://schemas.openxmlformats.org/officeDocument/2006/relationships/image" Target="media/image14.png"/><Relationship Id="rId14" Type="http://schemas.openxmlformats.org/officeDocument/2006/relationships/image" Target="media/image13.png"/><Relationship Id="rId13" Type="http://schemas.openxmlformats.org/officeDocument/2006/relationships/image" Target="media/image12.jpeg"/><Relationship Id="rId12" Type="http://schemas.openxmlformats.org/officeDocument/2006/relationships/image" Target="media/image11.png"/><Relationship Id="rId11" Type="http://schemas.openxmlformats.org/officeDocument/2006/relationships/image" Target="media/image10.png"/><Relationship Id="rId109" Type="http://schemas.openxmlformats.org/officeDocument/2006/relationships/image" Target="media/image108.png"/><Relationship Id="rId108" Type="http://schemas.openxmlformats.org/officeDocument/2006/relationships/image" Target="media/image107.jpeg"/><Relationship Id="rId107" Type="http://schemas.openxmlformats.org/officeDocument/2006/relationships/image" Target="media/image106.jpeg"/><Relationship Id="rId106" Type="http://schemas.openxmlformats.org/officeDocument/2006/relationships/image" Target="media/image105.png"/><Relationship Id="rId105" Type="http://schemas.openxmlformats.org/officeDocument/2006/relationships/image" Target="media/image104.png"/><Relationship Id="rId104" Type="http://schemas.openxmlformats.org/officeDocument/2006/relationships/image" Target="media/image103.jpeg"/><Relationship Id="rId103" Type="http://schemas.openxmlformats.org/officeDocument/2006/relationships/image" Target="media/image102.png"/><Relationship Id="rId102" Type="http://schemas.openxmlformats.org/officeDocument/2006/relationships/image" Target="media/image101.png"/><Relationship Id="rId101" Type="http://schemas.openxmlformats.org/officeDocument/2006/relationships/image" Target="media/image100.png"/><Relationship Id="rId100" Type="http://schemas.openxmlformats.org/officeDocument/2006/relationships/image" Target="media/image99.jpeg"/><Relationship Id="rId10" Type="http://schemas.openxmlformats.org/officeDocument/2006/relationships/image" Target="media/image9.png"/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22"/>
  <sheetViews>
    <sheetView tabSelected="1" zoomScale="90" zoomScaleNormal="90" workbookViewId="0">
      <pane ySplit="3" topLeftCell="A104" activePane="bottomLeft" state="frozen"/>
      <selection/>
      <selection pane="bottomLeft" activeCell="N118" sqref="N118"/>
    </sheetView>
  </sheetViews>
  <sheetFormatPr defaultColWidth="9" defaultRowHeight="13.5"/>
  <cols>
    <col min="1" max="1" width="6.38333333333333" style="4" customWidth="1"/>
    <col min="2" max="2" width="18.575" style="4" customWidth="1"/>
    <col min="3" max="3" width="9.38333333333333" style="5" customWidth="1"/>
    <col min="4" max="4" width="25.075" style="4" customWidth="1"/>
    <col min="5" max="5" width="14.7" style="4" customWidth="1"/>
    <col min="6" max="6" width="12.6333333333333" style="4" customWidth="1"/>
    <col min="7" max="7" width="17.75" style="4" customWidth="1"/>
    <col min="8" max="8" width="21.4666666666667" style="4" customWidth="1"/>
    <col min="9" max="9" width="27.8" style="4" customWidth="1"/>
    <col min="10" max="11" width="13.5583333333333" style="5" customWidth="1"/>
    <col min="12" max="12" width="12.4416666666667" style="6" customWidth="1"/>
    <col min="13" max="13" width="12.4416666666667" style="7" customWidth="1"/>
    <col min="14" max="14" width="14.5583333333333" style="7" customWidth="1"/>
    <col min="15" max="16384" width="9" style="4"/>
  </cols>
  <sheetData>
    <row r="1" ht="43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13"/>
      <c r="M1" s="14"/>
      <c r="N1" s="14"/>
    </row>
    <row r="2" s="1" customFormat="1" ht="43" customHeight="1" spans="1:14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5" t="s">
        <v>11</v>
      </c>
      <c r="L2" s="16" t="s">
        <v>12</v>
      </c>
      <c r="M2" s="17" t="s">
        <v>13</v>
      </c>
      <c r="N2" s="17" t="s">
        <v>14</v>
      </c>
    </row>
    <row r="3" s="2" customFormat="1" ht="43" customHeight="1" spans="1:14">
      <c r="A3" s="9"/>
      <c r="B3" s="9"/>
      <c r="C3" s="9"/>
      <c r="D3" s="9"/>
      <c r="E3" s="9"/>
      <c r="F3" s="9"/>
      <c r="G3" s="9"/>
      <c r="H3" s="9"/>
      <c r="I3" s="9"/>
      <c r="J3" s="9"/>
      <c r="K3" s="18"/>
      <c r="L3" s="16"/>
      <c r="M3" s="17"/>
      <c r="N3" s="17"/>
    </row>
    <row r="4" s="3" customFormat="1" ht="114" customHeight="1" spans="1:14">
      <c r="A4" s="10">
        <v>1</v>
      </c>
      <c r="B4" s="10" t="s">
        <v>15</v>
      </c>
      <c r="C4" s="10" t="s">
        <v>16</v>
      </c>
      <c r="D4" s="10" t="s">
        <v>17</v>
      </c>
      <c r="E4" s="10" t="s">
        <v>18</v>
      </c>
      <c r="F4" s="10" t="s">
        <v>19</v>
      </c>
      <c r="G4" s="10" t="str">
        <f>_xlfn.DISPIMG("ID_EBEED1D2814549618126CA55437FBD78",1)</f>
        <v>=DISPIMG("ID_EBEED1D2814549618126CA55437FBD78",1)</v>
      </c>
      <c r="H4" s="10" t="s">
        <v>20</v>
      </c>
      <c r="I4" s="19" t="s">
        <v>21</v>
      </c>
      <c r="J4" s="10" t="s">
        <v>22</v>
      </c>
      <c r="K4" s="10">
        <v>50</v>
      </c>
      <c r="L4" s="20">
        <v>690</v>
      </c>
      <c r="M4" s="21"/>
      <c r="N4" s="21">
        <f>K4*M4</f>
        <v>0</v>
      </c>
    </row>
    <row r="5" s="3" customFormat="1" ht="118" customHeight="1" spans="1:14">
      <c r="A5" s="10">
        <v>2</v>
      </c>
      <c r="B5" s="10" t="s">
        <v>15</v>
      </c>
      <c r="C5" s="10" t="s">
        <v>16</v>
      </c>
      <c r="D5" s="10" t="s">
        <v>17</v>
      </c>
      <c r="E5" s="10" t="s">
        <v>23</v>
      </c>
      <c r="F5" s="10" t="s">
        <v>19</v>
      </c>
      <c r="G5" s="10" t="str">
        <f>_xlfn.DISPIMG("ID_315AFDED86714726B311BC369FDAE646",1)</f>
        <v>=DISPIMG("ID_315AFDED86714726B311BC369FDAE646",1)</v>
      </c>
      <c r="H5" s="10" t="s">
        <v>24</v>
      </c>
      <c r="I5" s="19" t="s">
        <v>25</v>
      </c>
      <c r="J5" s="10" t="s">
        <v>22</v>
      </c>
      <c r="K5" s="10">
        <v>50</v>
      </c>
      <c r="L5" s="20">
        <v>860</v>
      </c>
      <c r="M5" s="21"/>
      <c r="N5" s="21">
        <f t="shared" ref="N5:N36" si="0">K5*M5</f>
        <v>0</v>
      </c>
    </row>
    <row r="6" s="3" customFormat="1" ht="118" customHeight="1" spans="1:14">
      <c r="A6" s="10">
        <v>3</v>
      </c>
      <c r="B6" s="10" t="s">
        <v>15</v>
      </c>
      <c r="C6" s="10" t="s">
        <v>16</v>
      </c>
      <c r="D6" s="10" t="s">
        <v>17</v>
      </c>
      <c r="E6" s="10" t="s">
        <v>26</v>
      </c>
      <c r="F6" s="10" t="s">
        <v>19</v>
      </c>
      <c r="G6" s="10" t="str">
        <f>_xlfn.DISPIMG("ID_2F6704CA87294E84B88F1660C1A19051",1)</f>
        <v>=DISPIMG("ID_2F6704CA87294E84B88F1660C1A19051",1)</v>
      </c>
      <c r="H6" s="10" t="s">
        <v>27</v>
      </c>
      <c r="I6" s="19" t="s">
        <v>28</v>
      </c>
      <c r="J6" s="10" t="s">
        <v>22</v>
      </c>
      <c r="K6" s="10">
        <v>50</v>
      </c>
      <c r="L6" s="20">
        <v>980</v>
      </c>
      <c r="M6" s="21"/>
      <c r="N6" s="21">
        <f t="shared" si="0"/>
        <v>0</v>
      </c>
    </row>
    <row r="7" s="3" customFormat="1" ht="119" customHeight="1" spans="1:14">
      <c r="A7" s="10">
        <v>4</v>
      </c>
      <c r="B7" s="10" t="s">
        <v>15</v>
      </c>
      <c r="C7" s="10" t="s">
        <v>16</v>
      </c>
      <c r="D7" s="10" t="s">
        <v>17</v>
      </c>
      <c r="E7" s="10" t="s">
        <v>29</v>
      </c>
      <c r="F7" s="10" t="s">
        <v>19</v>
      </c>
      <c r="G7" s="10" t="str">
        <f>_xlfn.DISPIMG("ID_3372E330CE90481882A4E705D72A6175",1)</f>
        <v>=DISPIMG("ID_3372E330CE90481882A4E705D72A6175",1)</v>
      </c>
      <c r="H7" s="10" t="s">
        <v>30</v>
      </c>
      <c r="I7" s="19" t="s">
        <v>28</v>
      </c>
      <c r="J7" s="10" t="s">
        <v>22</v>
      </c>
      <c r="K7" s="10">
        <v>50</v>
      </c>
      <c r="L7" s="20">
        <v>650</v>
      </c>
      <c r="M7" s="21"/>
      <c r="N7" s="21">
        <f t="shared" si="0"/>
        <v>0</v>
      </c>
    </row>
    <row r="8" s="3" customFormat="1" ht="119" customHeight="1" spans="1:14">
      <c r="A8" s="10">
        <v>5</v>
      </c>
      <c r="B8" s="10" t="s">
        <v>15</v>
      </c>
      <c r="C8" s="10" t="s">
        <v>16</v>
      </c>
      <c r="D8" s="10" t="s">
        <v>31</v>
      </c>
      <c r="E8" s="10" t="s">
        <v>32</v>
      </c>
      <c r="F8" s="10" t="s">
        <v>19</v>
      </c>
      <c r="G8" s="10" t="str">
        <f>_xlfn.DISPIMG("ID_F7426B2593584246845504E6ACB2D741",1)</f>
        <v>=DISPIMG("ID_F7426B2593584246845504E6ACB2D741",1)</v>
      </c>
      <c r="H8" s="10" t="s">
        <v>33</v>
      </c>
      <c r="I8" s="19" t="s">
        <v>34</v>
      </c>
      <c r="J8" s="10" t="s">
        <v>22</v>
      </c>
      <c r="K8" s="10">
        <v>50</v>
      </c>
      <c r="L8" s="20">
        <v>542</v>
      </c>
      <c r="M8" s="21"/>
      <c r="N8" s="21">
        <f t="shared" si="0"/>
        <v>0</v>
      </c>
    </row>
    <row r="9" s="3" customFormat="1" ht="64" customHeight="1" spans="1:14">
      <c r="A9" s="10">
        <v>6</v>
      </c>
      <c r="B9" s="10" t="s">
        <v>15</v>
      </c>
      <c r="C9" s="10" t="s">
        <v>16</v>
      </c>
      <c r="D9" s="10" t="s">
        <v>35</v>
      </c>
      <c r="E9" s="10" t="s">
        <v>36</v>
      </c>
      <c r="F9" s="10" t="s">
        <v>19</v>
      </c>
      <c r="G9" s="10" t="str">
        <f>_xlfn.DISPIMG("ID_D8D1279A0587490784D712ABEC78BC9C",1)</f>
        <v>=DISPIMG("ID_D8D1279A0587490784D712ABEC78BC9C",1)</v>
      </c>
      <c r="H9" s="10" t="s">
        <v>37</v>
      </c>
      <c r="I9" s="19" t="s">
        <v>38</v>
      </c>
      <c r="J9" s="10" t="s">
        <v>22</v>
      </c>
      <c r="K9" s="10">
        <v>50</v>
      </c>
      <c r="L9" s="20">
        <v>19</v>
      </c>
      <c r="M9" s="21"/>
      <c r="N9" s="21">
        <f t="shared" si="0"/>
        <v>0</v>
      </c>
    </row>
    <row r="10" s="3" customFormat="1" ht="119" customHeight="1" spans="1:14">
      <c r="A10" s="10">
        <v>7</v>
      </c>
      <c r="B10" s="10" t="s">
        <v>15</v>
      </c>
      <c r="C10" s="10" t="s">
        <v>16</v>
      </c>
      <c r="D10" s="10" t="s">
        <v>39</v>
      </c>
      <c r="E10" s="10" t="s">
        <v>40</v>
      </c>
      <c r="F10" s="10" t="s">
        <v>19</v>
      </c>
      <c r="G10" s="10" t="str">
        <f>_xlfn.DISPIMG("ID_76F55A026E2D40BE81B98F1A21F7CBE1",1)</f>
        <v>=DISPIMG("ID_76F55A026E2D40BE81B98F1A21F7CBE1",1)</v>
      </c>
      <c r="H10" s="10" t="s">
        <v>41</v>
      </c>
      <c r="I10" s="19" t="s">
        <v>42</v>
      </c>
      <c r="J10" s="10" t="s">
        <v>22</v>
      </c>
      <c r="K10" s="10">
        <v>50</v>
      </c>
      <c r="L10" s="20">
        <v>1450</v>
      </c>
      <c r="M10" s="21"/>
      <c r="N10" s="21">
        <f t="shared" si="0"/>
        <v>0</v>
      </c>
    </row>
    <row r="11" s="3" customFormat="1" ht="119" customHeight="1" spans="1:14">
      <c r="A11" s="10">
        <v>8</v>
      </c>
      <c r="B11" s="10" t="s">
        <v>15</v>
      </c>
      <c r="C11" s="10" t="s">
        <v>16</v>
      </c>
      <c r="D11" s="10" t="s">
        <v>39</v>
      </c>
      <c r="E11" s="10" t="s">
        <v>43</v>
      </c>
      <c r="F11" s="10" t="s">
        <v>19</v>
      </c>
      <c r="G11" s="10" t="str">
        <f>_xlfn.DISPIMG("ID_12F9FBAD250B42B7B957750C33073A18",1)</f>
        <v>=DISPIMG("ID_12F9FBAD250B42B7B957750C33073A18",1)</v>
      </c>
      <c r="H11" s="10" t="s">
        <v>44</v>
      </c>
      <c r="I11" s="19" t="s">
        <v>45</v>
      </c>
      <c r="J11" s="10" t="s">
        <v>22</v>
      </c>
      <c r="K11" s="10">
        <v>50</v>
      </c>
      <c r="L11" s="20">
        <v>1430</v>
      </c>
      <c r="M11" s="21"/>
      <c r="N11" s="21">
        <f t="shared" si="0"/>
        <v>0</v>
      </c>
    </row>
    <row r="12" s="3" customFormat="1" ht="168" spans="1:14">
      <c r="A12" s="10">
        <v>9</v>
      </c>
      <c r="B12" s="10" t="s">
        <v>15</v>
      </c>
      <c r="C12" s="10" t="s">
        <v>16</v>
      </c>
      <c r="D12" s="10" t="s">
        <v>46</v>
      </c>
      <c r="E12" s="10" t="s">
        <v>47</v>
      </c>
      <c r="F12" s="10" t="s">
        <v>19</v>
      </c>
      <c r="G12" s="10" t="str">
        <f>_xlfn.DISPIMG("ID_E01E13E219AD41F8AA144D01FBDB0DEC",1)</f>
        <v>=DISPIMG("ID_E01E13E219AD41F8AA144D01FBDB0DEC",1)</v>
      </c>
      <c r="H12" s="10" t="s">
        <v>48</v>
      </c>
      <c r="I12" s="19" t="s">
        <v>49</v>
      </c>
      <c r="J12" s="10" t="s">
        <v>22</v>
      </c>
      <c r="K12" s="10">
        <v>50</v>
      </c>
      <c r="L12" s="20">
        <v>2900</v>
      </c>
      <c r="M12" s="21"/>
      <c r="N12" s="21">
        <f t="shared" si="0"/>
        <v>0</v>
      </c>
    </row>
    <row r="13" s="3" customFormat="1" ht="180" spans="1:14">
      <c r="A13" s="10">
        <v>10</v>
      </c>
      <c r="B13" s="10" t="s">
        <v>15</v>
      </c>
      <c r="C13" s="10" t="s">
        <v>16</v>
      </c>
      <c r="D13" s="10" t="s">
        <v>46</v>
      </c>
      <c r="E13" s="10" t="s">
        <v>50</v>
      </c>
      <c r="F13" s="10" t="s">
        <v>19</v>
      </c>
      <c r="G13" s="10" t="str">
        <f>_xlfn.DISPIMG("ID_3F6FB2804EDA4D71B4BF6D26DCBE1DEF",1)</f>
        <v>=DISPIMG("ID_3F6FB2804EDA4D71B4BF6D26DCBE1DEF",1)</v>
      </c>
      <c r="H13" s="10" t="s">
        <v>51</v>
      </c>
      <c r="I13" s="19" t="s">
        <v>52</v>
      </c>
      <c r="J13" s="10" t="s">
        <v>22</v>
      </c>
      <c r="K13" s="10">
        <v>50</v>
      </c>
      <c r="L13" s="20">
        <v>2510</v>
      </c>
      <c r="M13" s="21"/>
      <c r="N13" s="21">
        <f t="shared" si="0"/>
        <v>0</v>
      </c>
    </row>
    <row r="14" s="3" customFormat="1" ht="60" customHeight="1" spans="1:14">
      <c r="A14" s="10">
        <v>11</v>
      </c>
      <c r="B14" s="10" t="s">
        <v>15</v>
      </c>
      <c r="C14" s="10" t="s">
        <v>16</v>
      </c>
      <c r="D14" s="10" t="s">
        <v>53</v>
      </c>
      <c r="E14" s="10" t="s">
        <v>54</v>
      </c>
      <c r="F14" s="10" t="s">
        <v>19</v>
      </c>
      <c r="G14" s="10" t="str">
        <f>_xlfn.DISPIMG("ID_04E3A3971FB1471DBE4AFBA074207D61",1)</f>
        <v>=DISPIMG("ID_04E3A3971FB1471DBE4AFBA074207D61",1)</v>
      </c>
      <c r="H14" s="10" t="s">
        <v>55</v>
      </c>
      <c r="I14" s="19" t="s">
        <v>56</v>
      </c>
      <c r="J14" s="10" t="s">
        <v>22</v>
      </c>
      <c r="K14" s="10">
        <v>50</v>
      </c>
      <c r="L14" s="20">
        <v>78</v>
      </c>
      <c r="M14" s="21"/>
      <c r="N14" s="21">
        <f t="shared" si="0"/>
        <v>0</v>
      </c>
    </row>
    <row r="15" s="3" customFormat="1" ht="116" customHeight="1" spans="1:14">
      <c r="A15" s="10">
        <v>12</v>
      </c>
      <c r="B15" s="10" t="s">
        <v>57</v>
      </c>
      <c r="C15" s="10" t="s">
        <v>16</v>
      </c>
      <c r="D15" s="10" t="s">
        <v>58</v>
      </c>
      <c r="E15" s="10" t="s">
        <v>59</v>
      </c>
      <c r="F15" s="10" t="s">
        <v>19</v>
      </c>
      <c r="G15" s="10" t="str">
        <f>_xlfn.DISPIMG("ID_F38DC96E4A604FA0BF97F22892DEAA5E",1)</f>
        <v>=DISPIMG("ID_F38DC96E4A604FA0BF97F22892DEAA5E",1)</v>
      </c>
      <c r="H15" s="10" t="s">
        <v>60</v>
      </c>
      <c r="I15" s="19" t="s">
        <v>61</v>
      </c>
      <c r="J15" s="10" t="s">
        <v>22</v>
      </c>
      <c r="K15" s="10">
        <v>50</v>
      </c>
      <c r="L15" s="20">
        <v>160</v>
      </c>
      <c r="M15" s="21"/>
      <c r="N15" s="21">
        <f t="shared" si="0"/>
        <v>0</v>
      </c>
    </row>
    <row r="16" s="3" customFormat="1" ht="116" customHeight="1" spans="1:14">
      <c r="A16" s="10">
        <v>13</v>
      </c>
      <c r="B16" s="10" t="s">
        <v>57</v>
      </c>
      <c r="C16" s="10" t="s">
        <v>16</v>
      </c>
      <c r="D16" s="10" t="s">
        <v>62</v>
      </c>
      <c r="E16" s="10" t="s">
        <v>63</v>
      </c>
      <c r="F16" s="10" t="s">
        <v>19</v>
      </c>
      <c r="G16" s="10" t="str">
        <f>_xlfn.DISPIMG("ID_96C844757DD943B9946F81894573FB9E",1)</f>
        <v>=DISPIMG("ID_96C844757DD943B9946F81894573FB9E",1)</v>
      </c>
      <c r="H16" s="10" t="s">
        <v>64</v>
      </c>
      <c r="I16" s="19" t="s">
        <v>65</v>
      </c>
      <c r="J16" s="10" t="s">
        <v>22</v>
      </c>
      <c r="K16" s="10">
        <v>50</v>
      </c>
      <c r="L16" s="20">
        <v>168</v>
      </c>
      <c r="M16" s="21"/>
      <c r="N16" s="21">
        <f t="shared" si="0"/>
        <v>0</v>
      </c>
    </row>
    <row r="17" s="3" customFormat="1" ht="116" customHeight="1" spans="1:14">
      <c r="A17" s="10">
        <v>14</v>
      </c>
      <c r="B17" s="10" t="s">
        <v>57</v>
      </c>
      <c r="C17" s="10" t="s">
        <v>16</v>
      </c>
      <c r="D17" s="10" t="s">
        <v>62</v>
      </c>
      <c r="E17" s="10" t="s">
        <v>66</v>
      </c>
      <c r="F17" s="10" t="s">
        <v>19</v>
      </c>
      <c r="G17" s="10" t="str">
        <f>_xlfn.DISPIMG("ID_54317E9BB4D24A8B845C5241525142CC",1)</f>
        <v>=DISPIMG("ID_54317E9BB4D24A8B845C5241525142CC",1)</v>
      </c>
      <c r="H17" s="10" t="s">
        <v>64</v>
      </c>
      <c r="I17" s="19" t="s">
        <v>67</v>
      </c>
      <c r="J17" s="10" t="s">
        <v>22</v>
      </c>
      <c r="K17" s="10">
        <v>50</v>
      </c>
      <c r="L17" s="20">
        <v>160</v>
      </c>
      <c r="M17" s="21"/>
      <c r="N17" s="21">
        <f t="shared" si="0"/>
        <v>0</v>
      </c>
    </row>
    <row r="18" s="3" customFormat="1" ht="116" customHeight="1" spans="1:14">
      <c r="A18" s="10">
        <v>15</v>
      </c>
      <c r="B18" s="10" t="s">
        <v>57</v>
      </c>
      <c r="C18" s="10" t="s">
        <v>16</v>
      </c>
      <c r="D18" s="10" t="s">
        <v>58</v>
      </c>
      <c r="E18" s="10" t="s">
        <v>68</v>
      </c>
      <c r="F18" s="10" t="s">
        <v>19</v>
      </c>
      <c r="G18" s="10" t="str">
        <f>_xlfn.DISPIMG("ID_6D5355D1C3C74511A37237397D5C70E7",1)</f>
        <v>=DISPIMG("ID_6D5355D1C3C74511A37237397D5C70E7",1)</v>
      </c>
      <c r="H18" s="10" t="s">
        <v>69</v>
      </c>
      <c r="I18" s="19" t="s">
        <v>70</v>
      </c>
      <c r="J18" s="10" t="s">
        <v>22</v>
      </c>
      <c r="K18" s="10">
        <v>50</v>
      </c>
      <c r="L18" s="20">
        <v>354</v>
      </c>
      <c r="M18" s="21"/>
      <c r="N18" s="21">
        <f t="shared" si="0"/>
        <v>0</v>
      </c>
    </row>
    <row r="19" s="3" customFormat="1" ht="119" customHeight="1" spans="1:14">
      <c r="A19" s="10">
        <v>16</v>
      </c>
      <c r="B19" s="10" t="s">
        <v>57</v>
      </c>
      <c r="C19" s="10" t="s">
        <v>16</v>
      </c>
      <c r="D19" s="10" t="s">
        <v>58</v>
      </c>
      <c r="E19" s="10" t="s">
        <v>71</v>
      </c>
      <c r="F19" s="10" t="s">
        <v>19</v>
      </c>
      <c r="G19" s="10" t="str">
        <f>_xlfn.DISPIMG("ID_3E8CA7BE21374B8EAFB61289C4AD5F8A",1)</f>
        <v>=DISPIMG("ID_3E8CA7BE21374B8EAFB61289C4AD5F8A",1)</v>
      </c>
      <c r="H19" s="10" t="s">
        <v>72</v>
      </c>
      <c r="I19" s="19" t="s">
        <v>73</v>
      </c>
      <c r="J19" s="10" t="s">
        <v>22</v>
      </c>
      <c r="K19" s="10">
        <v>50</v>
      </c>
      <c r="L19" s="20">
        <v>245</v>
      </c>
      <c r="M19" s="21"/>
      <c r="N19" s="21">
        <f t="shared" si="0"/>
        <v>0</v>
      </c>
    </row>
    <row r="20" s="3" customFormat="1" ht="116" customHeight="1" spans="1:14">
      <c r="A20" s="10">
        <v>17</v>
      </c>
      <c r="B20" s="10" t="s">
        <v>57</v>
      </c>
      <c r="C20" s="10" t="s">
        <v>16</v>
      </c>
      <c r="D20" s="10" t="s">
        <v>58</v>
      </c>
      <c r="E20" s="10" t="s">
        <v>74</v>
      </c>
      <c r="F20" s="10" t="s">
        <v>19</v>
      </c>
      <c r="G20" s="10" t="str">
        <f>_xlfn.DISPIMG("ID_8A280456182A4A02B4F57B720A849855",1)</f>
        <v>=DISPIMG("ID_8A280456182A4A02B4F57B720A849855",1)</v>
      </c>
      <c r="H20" s="10" t="s">
        <v>72</v>
      </c>
      <c r="I20" s="19" t="s">
        <v>61</v>
      </c>
      <c r="J20" s="10" t="s">
        <v>22</v>
      </c>
      <c r="K20" s="10">
        <v>50</v>
      </c>
      <c r="L20" s="20">
        <v>344</v>
      </c>
      <c r="M20" s="21"/>
      <c r="N20" s="21">
        <f t="shared" si="0"/>
        <v>0</v>
      </c>
    </row>
    <row r="21" s="3" customFormat="1" ht="116" customHeight="1" spans="1:14">
      <c r="A21" s="10">
        <v>18</v>
      </c>
      <c r="B21" s="10" t="s">
        <v>57</v>
      </c>
      <c r="C21" s="10" t="s">
        <v>16</v>
      </c>
      <c r="D21" s="10" t="s">
        <v>58</v>
      </c>
      <c r="E21" s="10" t="s">
        <v>75</v>
      </c>
      <c r="F21" s="10" t="s">
        <v>19</v>
      </c>
      <c r="G21" s="10" t="str">
        <f>_xlfn.DISPIMG("ID_35F79535E24C4E718E6FF89C9DD94B56",1)</f>
        <v>=DISPIMG("ID_35F79535E24C4E718E6FF89C9DD94B56",1)</v>
      </c>
      <c r="H21" s="10" t="s">
        <v>72</v>
      </c>
      <c r="I21" s="19" t="s">
        <v>76</v>
      </c>
      <c r="J21" s="10" t="s">
        <v>22</v>
      </c>
      <c r="K21" s="10">
        <v>50</v>
      </c>
      <c r="L21" s="20">
        <v>344</v>
      </c>
      <c r="M21" s="21"/>
      <c r="N21" s="21">
        <f t="shared" si="0"/>
        <v>0</v>
      </c>
    </row>
    <row r="22" s="3" customFormat="1" ht="116" customHeight="1" spans="1:14">
      <c r="A22" s="10">
        <v>19</v>
      </c>
      <c r="B22" s="10" t="s">
        <v>57</v>
      </c>
      <c r="C22" s="10" t="s">
        <v>16</v>
      </c>
      <c r="D22" s="10" t="s">
        <v>77</v>
      </c>
      <c r="E22" s="10" t="s">
        <v>78</v>
      </c>
      <c r="F22" s="10" t="s">
        <v>19</v>
      </c>
      <c r="G22" s="10" t="str">
        <f>_xlfn.DISPIMG("ID_D27AB8FDDE31477C830926F654C048B0",1)</f>
        <v>=DISPIMG("ID_D27AB8FDDE31477C830926F654C048B0",1)</v>
      </c>
      <c r="H22" s="10" t="s">
        <v>79</v>
      </c>
      <c r="I22" s="19" t="s">
        <v>80</v>
      </c>
      <c r="J22" s="10" t="s">
        <v>22</v>
      </c>
      <c r="K22" s="10">
        <v>50</v>
      </c>
      <c r="L22" s="20">
        <v>152</v>
      </c>
      <c r="M22" s="21"/>
      <c r="N22" s="21">
        <f t="shared" si="0"/>
        <v>0</v>
      </c>
    </row>
    <row r="23" s="3" customFormat="1" ht="116" customHeight="1" spans="1:14">
      <c r="A23" s="10">
        <v>20</v>
      </c>
      <c r="B23" s="10" t="s">
        <v>57</v>
      </c>
      <c r="C23" s="10" t="s">
        <v>16</v>
      </c>
      <c r="D23" s="10" t="s">
        <v>77</v>
      </c>
      <c r="E23" s="10" t="s">
        <v>81</v>
      </c>
      <c r="F23" s="10" t="s">
        <v>19</v>
      </c>
      <c r="G23" s="10" t="str">
        <f>_xlfn.DISPIMG("ID_481A1CD46F9D4E749C04B45E631DA87B",1)</f>
        <v>=DISPIMG("ID_481A1CD46F9D4E749C04B45E631DA87B",1)</v>
      </c>
      <c r="H23" s="10" t="s">
        <v>82</v>
      </c>
      <c r="I23" s="19" t="s">
        <v>83</v>
      </c>
      <c r="J23" s="10" t="s">
        <v>22</v>
      </c>
      <c r="K23" s="10">
        <v>50</v>
      </c>
      <c r="L23" s="20">
        <v>152</v>
      </c>
      <c r="M23" s="21"/>
      <c r="N23" s="21">
        <f t="shared" si="0"/>
        <v>0</v>
      </c>
    </row>
    <row r="24" s="3" customFormat="1" ht="116" customHeight="1" spans="1:14">
      <c r="A24" s="10">
        <v>21</v>
      </c>
      <c r="B24" s="10" t="s">
        <v>57</v>
      </c>
      <c r="C24" s="10" t="s">
        <v>16</v>
      </c>
      <c r="D24" s="10" t="s">
        <v>84</v>
      </c>
      <c r="E24" s="10" t="s">
        <v>85</v>
      </c>
      <c r="F24" s="10" t="s">
        <v>19</v>
      </c>
      <c r="G24" s="10" t="str">
        <f>_xlfn.DISPIMG("ID_2ADBBAC78CF743BDADB1359C9DEB517F",1)</f>
        <v>=DISPIMG("ID_2ADBBAC78CF743BDADB1359C9DEB517F",1)</v>
      </c>
      <c r="H24" s="10" t="s">
        <v>86</v>
      </c>
      <c r="I24" s="19" t="s">
        <v>87</v>
      </c>
      <c r="J24" s="10" t="s">
        <v>22</v>
      </c>
      <c r="K24" s="10">
        <v>50</v>
      </c>
      <c r="L24" s="20">
        <v>277</v>
      </c>
      <c r="M24" s="21"/>
      <c r="N24" s="21">
        <f t="shared" si="0"/>
        <v>0</v>
      </c>
    </row>
    <row r="25" s="3" customFormat="1" ht="107" customHeight="1" spans="1:14">
      <c r="A25" s="10">
        <v>22</v>
      </c>
      <c r="B25" s="10" t="s">
        <v>57</v>
      </c>
      <c r="C25" s="10" t="s">
        <v>16</v>
      </c>
      <c r="D25" s="10" t="s">
        <v>88</v>
      </c>
      <c r="E25" s="10" t="s">
        <v>89</v>
      </c>
      <c r="F25" s="10" t="s">
        <v>19</v>
      </c>
      <c r="G25" s="10" t="str">
        <f>_xlfn.DISPIMG("ID_E8DEC55ABD364207BD504B6C4C378756",1)</f>
        <v>=DISPIMG("ID_E8DEC55ABD364207BD504B6C4C378756",1)</v>
      </c>
      <c r="H25" s="10" t="s">
        <v>86</v>
      </c>
      <c r="I25" s="19" t="s">
        <v>87</v>
      </c>
      <c r="J25" s="10" t="s">
        <v>22</v>
      </c>
      <c r="K25" s="10">
        <v>50</v>
      </c>
      <c r="L25" s="20">
        <v>198</v>
      </c>
      <c r="M25" s="21"/>
      <c r="N25" s="21">
        <f t="shared" si="0"/>
        <v>0</v>
      </c>
    </row>
    <row r="26" s="3" customFormat="1" ht="55" customHeight="1" spans="1:14">
      <c r="A26" s="10">
        <v>24</v>
      </c>
      <c r="B26" s="10" t="s">
        <v>57</v>
      </c>
      <c r="C26" s="10" t="s">
        <v>16</v>
      </c>
      <c r="D26" s="10" t="s">
        <v>90</v>
      </c>
      <c r="E26" s="10" t="s">
        <v>91</v>
      </c>
      <c r="F26" s="10" t="s">
        <v>19</v>
      </c>
      <c r="G26" s="10" t="str">
        <f>_xlfn.DISPIMG("ID_7FCA3D5B364F48AFBAC5BA55A5FCC726",1)</f>
        <v>=DISPIMG("ID_7FCA3D5B364F48AFBAC5BA55A5FCC726",1)</v>
      </c>
      <c r="H26" s="10" t="s">
        <v>92</v>
      </c>
      <c r="I26" s="19" t="s">
        <v>93</v>
      </c>
      <c r="J26" s="10" t="s">
        <v>22</v>
      </c>
      <c r="K26" s="10">
        <v>50</v>
      </c>
      <c r="L26" s="20">
        <v>15</v>
      </c>
      <c r="M26" s="21"/>
      <c r="N26" s="21">
        <f t="shared" si="0"/>
        <v>0</v>
      </c>
    </row>
    <row r="27" s="3" customFormat="1" ht="107" customHeight="1" spans="1:14">
      <c r="A27" s="10">
        <v>23</v>
      </c>
      <c r="B27" s="10" t="s">
        <v>57</v>
      </c>
      <c r="C27" s="10" t="s">
        <v>16</v>
      </c>
      <c r="D27" s="10" t="s">
        <v>94</v>
      </c>
      <c r="E27" s="10" t="s">
        <v>95</v>
      </c>
      <c r="F27" s="10" t="s">
        <v>19</v>
      </c>
      <c r="G27" s="10" t="str">
        <f>_xlfn.DISPIMG("ID_88CC5BCC6EFA4BB18BA5454028E92816",1)</f>
        <v>=DISPIMG("ID_88CC5BCC6EFA4BB18BA5454028E92816",1)</v>
      </c>
      <c r="H27" s="10" t="s">
        <v>86</v>
      </c>
      <c r="I27" s="19" t="s">
        <v>87</v>
      </c>
      <c r="J27" s="10" t="s">
        <v>22</v>
      </c>
      <c r="K27" s="10">
        <v>50</v>
      </c>
      <c r="L27" s="20">
        <v>130</v>
      </c>
      <c r="M27" s="21"/>
      <c r="N27" s="21">
        <f t="shared" si="0"/>
        <v>0</v>
      </c>
    </row>
    <row r="28" s="3" customFormat="1" ht="55" customHeight="1" spans="1:14">
      <c r="A28" s="10">
        <v>25</v>
      </c>
      <c r="B28" s="10" t="s">
        <v>57</v>
      </c>
      <c r="C28" s="10" t="s">
        <v>16</v>
      </c>
      <c r="D28" s="10" t="s">
        <v>90</v>
      </c>
      <c r="E28" s="10" t="s">
        <v>91</v>
      </c>
      <c r="F28" s="10" t="s">
        <v>19</v>
      </c>
      <c r="G28" s="10" t="str">
        <f>_xlfn.DISPIMG("ID_7FCA3D5B364F48AFBAC5BA55A5FCC726",1)</f>
        <v>=DISPIMG("ID_7FCA3D5B364F48AFBAC5BA55A5FCC726",1)</v>
      </c>
      <c r="H28" s="10" t="s">
        <v>96</v>
      </c>
      <c r="I28" s="19"/>
      <c r="J28" s="10" t="s">
        <v>22</v>
      </c>
      <c r="K28" s="10">
        <v>50</v>
      </c>
      <c r="L28" s="20">
        <v>35</v>
      </c>
      <c r="M28" s="21"/>
      <c r="N28" s="21">
        <f t="shared" si="0"/>
        <v>0</v>
      </c>
    </row>
    <row r="29" s="3" customFormat="1" ht="116" customHeight="1" spans="1:14">
      <c r="A29" s="10">
        <v>25</v>
      </c>
      <c r="B29" s="10" t="s">
        <v>57</v>
      </c>
      <c r="C29" s="10" t="s">
        <v>16</v>
      </c>
      <c r="D29" s="10" t="s">
        <v>97</v>
      </c>
      <c r="E29" s="10" t="s">
        <v>98</v>
      </c>
      <c r="F29" s="10" t="s">
        <v>19</v>
      </c>
      <c r="G29" s="10" t="str">
        <f>_xlfn.DISPIMG("ID_D6CD1933D4AA435580A9E748599FC88A",1)</f>
        <v>=DISPIMG("ID_D6CD1933D4AA435580A9E748599FC88A",1)</v>
      </c>
      <c r="H29" s="10" t="s">
        <v>99</v>
      </c>
      <c r="I29" s="19" t="s">
        <v>100</v>
      </c>
      <c r="J29" s="10" t="s">
        <v>22</v>
      </c>
      <c r="K29" s="10">
        <v>50</v>
      </c>
      <c r="L29" s="20">
        <v>174</v>
      </c>
      <c r="M29" s="21"/>
      <c r="N29" s="21">
        <f t="shared" si="0"/>
        <v>0</v>
      </c>
    </row>
    <row r="30" s="3" customFormat="1" ht="107" customHeight="1" spans="1:14">
      <c r="A30" s="10">
        <v>26</v>
      </c>
      <c r="B30" s="10" t="s">
        <v>57</v>
      </c>
      <c r="C30" s="10" t="s">
        <v>16</v>
      </c>
      <c r="D30" s="10" t="s">
        <v>97</v>
      </c>
      <c r="E30" s="10" t="s">
        <v>101</v>
      </c>
      <c r="F30" s="10" t="s">
        <v>19</v>
      </c>
      <c r="G30" s="10" t="str">
        <f>_xlfn.DISPIMG("ID_9CB48D5B4987407499F90D8C4C282DC9",1)</f>
        <v>=DISPIMG("ID_9CB48D5B4987407499F90D8C4C282DC9",1)</v>
      </c>
      <c r="H30" s="10" t="s">
        <v>99</v>
      </c>
      <c r="I30" s="19" t="s">
        <v>100</v>
      </c>
      <c r="J30" s="10" t="s">
        <v>22</v>
      </c>
      <c r="K30" s="10">
        <v>50</v>
      </c>
      <c r="L30" s="20">
        <v>174</v>
      </c>
      <c r="M30" s="21"/>
      <c r="N30" s="21">
        <f t="shared" si="0"/>
        <v>0</v>
      </c>
    </row>
    <row r="31" s="3" customFormat="1" ht="107" customHeight="1" spans="1:14">
      <c r="A31" s="10">
        <v>27</v>
      </c>
      <c r="B31" s="10" t="s">
        <v>57</v>
      </c>
      <c r="C31" s="10" t="s">
        <v>16</v>
      </c>
      <c r="D31" s="10" t="s">
        <v>97</v>
      </c>
      <c r="E31" s="10" t="s">
        <v>102</v>
      </c>
      <c r="F31" s="10" t="s">
        <v>19</v>
      </c>
      <c r="G31" s="10" t="str">
        <f>_xlfn.DISPIMG("ID_0F5B3357B01A45F7AA5B3E2A016E02C1",1)</f>
        <v>=DISPIMG("ID_0F5B3357B01A45F7AA5B3E2A016E02C1",1)</v>
      </c>
      <c r="H31" s="10" t="s">
        <v>103</v>
      </c>
      <c r="I31" s="19" t="s">
        <v>104</v>
      </c>
      <c r="J31" s="10" t="s">
        <v>22</v>
      </c>
      <c r="K31" s="10">
        <v>50</v>
      </c>
      <c r="L31" s="20">
        <v>185</v>
      </c>
      <c r="M31" s="21"/>
      <c r="N31" s="21">
        <f t="shared" si="0"/>
        <v>0</v>
      </c>
    </row>
    <row r="32" s="3" customFormat="1" ht="107" customHeight="1" spans="1:14">
      <c r="A32" s="10">
        <v>28</v>
      </c>
      <c r="B32" s="10" t="s">
        <v>57</v>
      </c>
      <c r="C32" s="10" t="s">
        <v>16</v>
      </c>
      <c r="D32" s="10" t="s">
        <v>97</v>
      </c>
      <c r="E32" s="10" t="s">
        <v>105</v>
      </c>
      <c r="F32" s="10" t="s">
        <v>19</v>
      </c>
      <c r="G32" s="10" t="str">
        <f>_xlfn.DISPIMG("ID_A9B9A86BCB334272A7A80ED7E2994781",1)</f>
        <v>=DISPIMG("ID_A9B9A86BCB334272A7A80ED7E2994781",1)</v>
      </c>
      <c r="H32" s="10" t="s">
        <v>106</v>
      </c>
      <c r="I32" s="19" t="s">
        <v>100</v>
      </c>
      <c r="J32" s="10" t="s">
        <v>22</v>
      </c>
      <c r="K32" s="10">
        <v>50</v>
      </c>
      <c r="L32" s="20">
        <v>171</v>
      </c>
      <c r="M32" s="21"/>
      <c r="N32" s="21">
        <f t="shared" si="0"/>
        <v>0</v>
      </c>
    </row>
    <row r="33" s="3" customFormat="1" ht="108" customHeight="1" spans="1:14">
      <c r="A33" s="10">
        <v>29</v>
      </c>
      <c r="B33" s="10" t="s">
        <v>107</v>
      </c>
      <c r="C33" s="10" t="s">
        <v>16</v>
      </c>
      <c r="D33" s="10" t="s">
        <v>108</v>
      </c>
      <c r="E33" s="10" t="s">
        <v>109</v>
      </c>
      <c r="F33" s="10" t="s">
        <v>19</v>
      </c>
      <c r="G33" s="10" t="str">
        <f>_xlfn.DISPIMG("ID_2084490F3B154612B9A5E3AEACE16B88",1)</f>
        <v>=DISPIMG("ID_2084490F3B154612B9A5E3AEACE16B88",1)</v>
      </c>
      <c r="H33" s="10" t="s">
        <v>110</v>
      </c>
      <c r="I33" s="19" t="s">
        <v>111</v>
      </c>
      <c r="J33" s="10" t="s">
        <v>22</v>
      </c>
      <c r="K33" s="10">
        <v>50</v>
      </c>
      <c r="L33" s="20">
        <v>276</v>
      </c>
      <c r="M33" s="21"/>
      <c r="N33" s="21">
        <f t="shared" si="0"/>
        <v>0</v>
      </c>
    </row>
    <row r="34" s="3" customFormat="1" ht="108" customHeight="1" spans="1:14">
      <c r="A34" s="10">
        <v>30</v>
      </c>
      <c r="B34" s="10" t="s">
        <v>107</v>
      </c>
      <c r="C34" s="10" t="s">
        <v>16</v>
      </c>
      <c r="D34" s="10" t="s">
        <v>112</v>
      </c>
      <c r="E34" s="10" t="s">
        <v>113</v>
      </c>
      <c r="F34" s="10" t="s">
        <v>19</v>
      </c>
      <c r="G34" s="10" t="str">
        <f>_xlfn.DISPIMG("ID_C841611675D94EAEA3E81B1A23406EAE",1)</f>
        <v>=DISPIMG("ID_C841611675D94EAEA3E81B1A23406EAE",1)</v>
      </c>
      <c r="H34" s="10" t="s">
        <v>114</v>
      </c>
      <c r="I34" s="19" t="s">
        <v>111</v>
      </c>
      <c r="J34" s="10" t="s">
        <v>22</v>
      </c>
      <c r="K34" s="10">
        <v>50</v>
      </c>
      <c r="L34" s="20">
        <v>1330</v>
      </c>
      <c r="M34" s="21"/>
      <c r="N34" s="21">
        <f t="shared" si="0"/>
        <v>0</v>
      </c>
    </row>
    <row r="35" s="3" customFormat="1" ht="116" customHeight="1" spans="1:14">
      <c r="A35" s="10">
        <v>31</v>
      </c>
      <c r="B35" s="10" t="s">
        <v>107</v>
      </c>
      <c r="C35" s="10" t="s">
        <v>16</v>
      </c>
      <c r="D35" s="10" t="s">
        <v>115</v>
      </c>
      <c r="E35" s="10" t="s">
        <v>116</v>
      </c>
      <c r="F35" s="10" t="s">
        <v>19</v>
      </c>
      <c r="G35" s="10" t="str">
        <f>_xlfn.DISPIMG("ID_00C6693270AF4AFB9FB0CAD809056FEB",1)</f>
        <v>=DISPIMG("ID_00C6693270AF4AFB9FB0CAD809056FEB",1)</v>
      </c>
      <c r="H35" s="10" t="s">
        <v>117</v>
      </c>
      <c r="I35" s="19" t="s">
        <v>118</v>
      </c>
      <c r="J35" s="10" t="s">
        <v>22</v>
      </c>
      <c r="K35" s="10">
        <v>50</v>
      </c>
      <c r="L35" s="20">
        <v>260</v>
      </c>
      <c r="M35" s="21"/>
      <c r="N35" s="21">
        <f t="shared" si="0"/>
        <v>0</v>
      </c>
    </row>
    <row r="36" s="3" customFormat="1" ht="108" customHeight="1" spans="1:14">
      <c r="A36" s="10">
        <v>32</v>
      </c>
      <c r="B36" s="10" t="s">
        <v>107</v>
      </c>
      <c r="C36" s="10" t="s">
        <v>16</v>
      </c>
      <c r="D36" s="10" t="s">
        <v>119</v>
      </c>
      <c r="E36" s="10" t="s">
        <v>120</v>
      </c>
      <c r="F36" s="10" t="s">
        <v>19</v>
      </c>
      <c r="G36" s="10" t="str">
        <f>_xlfn.DISPIMG("ID_ADAA0200C1BB4F7381EFBF8B636A7C6F",1)</f>
        <v>=DISPIMG("ID_ADAA0200C1BB4F7381EFBF8B636A7C6F",1)</v>
      </c>
      <c r="H36" s="10" t="s">
        <v>121</v>
      </c>
      <c r="I36" s="19" t="s">
        <v>87</v>
      </c>
      <c r="J36" s="10" t="s">
        <v>22</v>
      </c>
      <c r="K36" s="10">
        <v>50</v>
      </c>
      <c r="L36" s="20">
        <v>113</v>
      </c>
      <c r="M36" s="21"/>
      <c r="N36" s="21">
        <f t="shared" si="0"/>
        <v>0</v>
      </c>
    </row>
    <row r="37" s="3" customFormat="1" ht="108" customHeight="1" spans="1:14">
      <c r="A37" s="10">
        <v>33</v>
      </c>
      <c r="B37" s="10" t="s">
        <v>107</v>
      </c>
      <c r="C37" s="10" t="s">
        <v>16</v>
      </c>
      <c r="D37" s="10" t="s">
        <v>122</v>
      </c>
      <c r="E37" s="10" t="s">
        <v>123</v>
      </c>
      <c r="F37" s="10" t="s">
        <v>19</v>
      </c>
      <c r="G37" s="10" t="str">
        <f>_xlfn.DISPIMG("ID_0BCD240C74F6471993B7694A630B0AB7",1)</f>
        <v>=DISPIMG("ID_0BCD240C74F6471993B7694A630B0AB7",1)</v>
      </c>
      <c r="H37" s="10" t="s">
        <v>124</v>
      </c>
      <c r="I37" s="19" t="s">
        <v>125</v>
      </c>
      <c r="J37" s="10" t="s">
        <v>22</v>
      </c>
      <c r="K37" s="10">
        <v>50</v>
      </c>
      <c r="L37" s="20">
        <v>596</v>
      </c>
      <c r="M37" s="21"/>
      <c r="N37" s="21">
        <f t="shared" ref="N37:N68" si="1">K37*M37</f>
        <v>0</v>
      </c>
    </row>
    <row r="38" s="3" customFormat="1" ht="108" customHeight="1" spans="1:14">
      <c r="A38" s="10">
        <v>34</v>
      </c>
      <c r="B38" s="10" t="s">
        <v>107</v>
      </c>
      <c r="C38" s="10" t="s">
        <v>16</v>
      </c>
      <c r="D38" s="10" t="s">
        <v>122</v>
      </c>
      <c r="E38" s="10" t="s">
        <v>126</v>
      </c>
      <c r="F38" s="10" t="s">
        <v>19</v>
      </c>
      <c r="G38" s="10" t="str">
        <f>_xlfn.DISPIMG("ID_A2AC77FFA20F4DFFB5199100D189C129",1)</f>
        <v>=DISPIMG("ID_A2AC77FFA20F4DFFB5199100D189C129",1)</v>
      </c>
      <c r="H38" s="10" t="s">
        <v>127</v>
      </c>
      <c r="I38" s="19" t="s">
        <v>128</v>
      </c>
      <c r="J38" s="10" t="s">
        <v>22</v>
      </c>
      <c r="K38" s="10">
        <v>50</v>
      </c>
      <c r="L38" s="20">
        <v>459</v>
      </c>
      <c r="M38" s="21"/>
      <c r="N38" s="21">
        <f t="shared" si="1"/>
        <v>0</v>
      </c>
    </row>
    <row r="39" s="3" customFormat="1" ht="108" customHeight="1" spans="1:14">
      <c r="A39" s="10">
        <v>35</v>
      </c>
      <c r="B39" s="10" t="s">
        <v>107</v>
      </c>
      <c r="C39" s="10" t="s">
        <v>16</v>
      </c>
      <c r="D39" s="10" t="s">
        <v>129</v>
      </c>
      <c r="E39" s="10" t="s">
        <v>130</v>
      </c>
      <c r="F39" s="10" t="s">
        <v>19</v>
      </c>
      <c r="G39" s="10" t="str">
        <f>_xlfn.DISPIMG("ID_76851AA6C00F498CAA82D45C473564D6",1)</f>
        <v>=DISPIMG("ID_76851AA6C00F498CAA82D45C473564D6",1)</v>
      </c>
      <c r="H39" s="10" t="s">
        <v>131</v>
      </c>
      <c r="I39" s="19" t="s">
        <v>132</v>
      </c>
      <c r="J39" s="10" t="s">
        <v>22</v>
      </c>
      <c r="K39" s="10">
        <v>50</v>
      </c>
      <c r="L39" s="20">
        <v>1330</v>
      </c>
      <c r="M39" s="21"/>
      <c r="N39" s="21">
        <f t="shared" si="1"/>
        <v>0</v>
      </c>
    </row>
    <row r="40" s="3" customFormat="1" ht="108" customHeight="1" spans="1:14">
      <c r="A40" s="10">
        <v>36</v>
      </c>
      <c r="B40" s="10" t="s">
        <v>107</v>
      </c>
      <c r="C40" s="10" t="s">
        <v>16</v>
      </c>
      <c r="D40" s="10" t="s">
        <v>129</v>
      </c>
      <c r="E40" s="10" t="s">
        <v>133</v>
      </c>
      <c r="F40" s="10" t="s">
        <v>19</v>
      </c>
      <c r="G40" s="10" t="str">
        <f>_xlfn.DISPIMG("ID_8571BD5BA9FC485DB837E1F68D479DED",1)</f>
        <v>=DISPIMG("ID_8571BD5BA9FC485DB837E1F68D479DED",1)</v>
      </c>
      <c r="H40" s="10" t="s">
        <v>134</v>
      </c>
      <c r="I40" s="19" t="s">
        <v>135</v>
      </c>
      <c r="J40" s="10" t="s">
        <v>22</v>
      </c>
      <c r="K40" s="10">
        <v>50</v>
      </c>
      <c r="L40" s="20">
        <v>956</v>
      </c>
      <c r="M40" s="21"/>
      <c r="N40" s="21">
        <f t="shared" si="1"/>
        <v>0</v>
      </c>
    </row>
    <row r="41" s="3" customFormat="1" ht="108" customHeight="1" spans="1:14">
      <c r="A41" s="10">
        <v>37</v>
      </c>
      <c r="B41" s="10" t="s">
        <v>136</v>
      </c>
      <c r="C41" s="10" t="s">
        <v>16</v>
      </c>
      <c r="D41" s="10" t="s">
        <v>137</v>
      </c>
      <c r="E41" s="10" t="s">
        <v>138</v>
      </c>
      <c r="F41" s="10" t="s">
        <v>19</v>
      </c>
      <c r="G41" s="10" t="str">
        <f>_xlfn.DISPIMG("ID_FA3378C19E7144BBB4701A8077200ED8",1)</f>
        <v>=DISPIMG("ID_FA3378C19E7144BBB4701A8077200ED8",1)</v>
      </c>
      <c r="H41" s="10" t="s">
        <v>139</v>
      </c>
      <c r="I41" s="19" t="s">
        <v>140</v>
      </c>
      <c r="J41" s="10" t="s">
        <v>22</v>
      </c>
      <c r="K41" s="10">
        <v>50</v>
      </c>
      <c r="L41" s="20">
        <v>473</v>
      </c>
      <c r="M41" s="21"/>
      <c r="N41" s="21">
        <f t="shared" si="1"/>
        <v>0</v>
      </c>
    </row>
    <row r="42" s="3" customFormat="1" ht="82" customHeight="1" spans="1:14">
      <c r="A42" s="10">
        <v>38</v>
      </c>
      <c r="B42" s="10" t="s">
        <v>136</v>
      </c>
      <c r="C42" s="10" t="s">
        <v>16</v>
      </c>
      <c r="D42" s="10" t="s">
        <v>137</v>
      </c>
      <c r="E42" s="10" t="s">
        <v>141</v>
      </c>
      <c r="F42" s="10" t="s">
        <v>19</v>
      </c>
      <c r="G42" s="10" t="str">
        <f>_xlfn.DISPIMG("ID_24D03362B2B44E829C372761B694D2BF",1)</f>
        <v>=DISPIMG("ID_24D03362B2B44E829C372761B694D2BF",1)</v>
      </c>
      <c r="H42" s="10" t="s">
        <v>139</v>
      </c>
      <c r="I42" s="19" t="s">
        <v>142</v>
      </c>
      <c r="J42" s="10" t="s">
        <v>22</v>
      </c>
      <c r="K42" s="10">
        <v>50</v>
      </c>
      <c r="L42" s="20">
        <v>298</v>
      </c>
      <c r="M42" s="21"/>
      <c r="N42" s="21">
        <f t="shared" si="1"/>
        <v>0</v>
      </c>
    </row>
    <row r="43" s="3" customFormat="1" ht="90" customHeight="1" spans="1:14">
      <c r="A43" s="10">
        <v>39</v>
      </c>
      <c r="B43" s="10" t="s">
        <v>136</v>
      </c>
      <c r="C43" s="10" t="s">
        <v>16</v>
      </c>
      <c r="D43" s="10" t="s">
        <v>143</v>
      </c>
      <c r="E43" s="10" t="s">
        <v>144</v>
      </c>
      <c r="F43" s="10" t="s">
        <v>19</v>
      </c>
      <c r="G43" s="10" t="str">
        <f>_xlfn.DISPIMG("ID_E0566B8EDA704E15BD6B87427AA69E53",1)</f>
        <v>=DISPIMG("ID_E0566B8EDA704E15BD6B87427AA69E53",1)</v>
      </c>
      <c r="H43" s="10" t="s">
        <v>145</v>
      </c>
      <c r="I43" s="19" t="s">
        <v>146</v>
      </c>
      <c r="J43" s="10" t="s">
        <v>22</v>
      </c>
      <c r="K43" s="10">
        <v>50</v>
      </c>
      <c r="L43" s="20">
        <v>781</v>
      </c>
      <c r="M43" s="21"/>
      <c r="N43" s="21">
        <f t="shared" si="1"/>
        <v>0</v>
      </c>
    </row>
    <row r="44" s="3" customFormat="1" ht="108" customHeight="1" spans="1:14">
      <c r="A44" s="10">
        <v>40</v>
      </c>
      <c r="B44" s="10" t="s">
        <v>136</v>
      </c>
      <c r="C44" s="10" t="s">
        <v>16</v>
      </c>
      <c r="D44" s="10" t="s">
        <v>143</v>
      </c>
      <c r="E44" s="10" t="s">
        <v>147</v>
      </c>
      <c r="F44" s="10" t="s">
        <v>19</v>
      </c>
      <c r="G44" s="10" t="str">
        <f>_xlfn.DISPIMG("ID_E2A988ADED024575A5932162F4B48F6F",1)</f>
        <v>=DISPIMG("ID_E2A988ADED024575A5932162F4B48F6F",1)</v>
      </c>
      <c r="H44" s="10" t="s">
        <v>148</v>
      </c>
      <c r="I44" s="19" t="s">
        <v>146</v>
      </c>
      <c r="J44" s="10" t="s">
        <v>22</v>
      </c>
      <c r="K44" s="10">
        <v>50</v>
      </c>
      <c r="L44" s="20">
        <v>1040</v>
      </c>
      <c r="M44" s="21"/>
      <c r="N44" s="21">
        <f t="shared" si="1"/>
        <v>0</v>
      </c>
    </row>
    <row r="45" s="3" customFormat="1" ht="98" customHeight="1" spans="1:14">
      <c r="A45" s="10">
        <v>41</v>
      </c>
      <c r="B45" s="10" t="s">
        <v>136</v>
      </c>
      <c r="C45" s="10" t="s">
        <v>16</v>
      </c>
      <c r="D45" s="10" t="s">
        <v>143</v>
      </c>
      <c r="E45" s="10" t="s">
        <v>149</v>
      </c>
      <c r="F45" s="10" t="s">
        <v>19</v>
      </c>
      <c r="G45" s="10" t="str">
        <f>_xlfn.DISPIMG("ID_69051E022BE84116B4235DD7651B6DB9",1)</f>
        <v>=DISPIMG("ID_69051E022BE84116B4235DD7651B6DB9",1)</v>
      </c>
      <c r="H45" s="10" t="s">
        <v>145</v>
      </c>
      <c r="I45" s="19" t="s">
        <v>150</v>
      </c>
      <c r="J45" s="10" t="s">
        <v>22</v>
      </c>
      <c r="K45" s="10">
        <v>50</v>
      </c>
      <c r="L45" s="20">
        <v>711</v>
      </c>
      <c r="M45" s="21"/>
      <c r="N45" s="21">
        <f t="shared" si="1"/>
        <v>0</v>
      </c>
    </row>
    <row r="46" s="3" customFormat="1" ht="82" customHeight="1" spans="1:14">
      <c r="A46" s="10">
        <v>42</v>
      </c>
      <c r="B46" s="10" t="s">
        <v>151</v>
      </c>
      <c r="C46" s="10" t="s">
        <v>16</v>
      </c>
      <c r="D46" s="10" t="s">
        <v>152</v>
      </c>
      <c r="E46" s="10" t="s">
        <v>153</v>
      </c>
      <c r="F46" s="10" t="s">
        <v>19</v>
      </c>
      <c r="G46" s="10" t="str">
        <f>_xlfn.DISPIMG("ID_E27D7FF6C03047FCB51E3B17D3788235",1)</f>
        <v>=DISPIMG("ID_E27D7FF6C03047FCB51E3B17D3788235",1)</v>
      </c>
      <c r="H46" s="10" t="s">
        <v>154</v>
      </c>
      <c r="I46" s="19" t="s">
        <v>155</v>
      </c>
      <c r="J46" s="10" t="s">
        <v>22</v>
      </c>
      <c r="K46" s="10">
        <v>50</v>
      </c>
      <c r="L46" s="20">
        <v>219</v>
      </c>
      <c r="M46" s="21"/>
      <c r="N46" s="21">
        <f t="shared" si="1"/>
        <v>0</v>
      </c>
    </row>
    <row r="47" s="3" customFormat="1" ht="82" customHeight="1" spans="1:14">
      <c r="A47" s="10">
        <v>43</v>
      </c>
      <c r="B47" s="10" t="s">
        <v>151</v>
      </c>
      <c r="C47" s="10" t="s">
        <v>16</v>
      </c>
      <c r="D47" s="10" t="s">
        <v>156</v>
      </c>
      <c r="E47" s="10" t="s">
        <v>157</v>
      </c>
      <c r="F47" s="10" t="s">
        <v>19</v>
      </c>
      <c r="G47" s="10" t="str">
        <f>_xlfn.DISPIMG("ID_98C3B56FE5FE4859B2A79FA56FE4C93C",1)</f>
        <v>=DISPIMG("ID_98C3B56FE5FE4859B2A79FA56FE4C93C",1)</v>
      </c>
      <c r="H47" s="10" t="s">
        <v>158</v>
      </c>
      <c r="I47" s="19" t="s">
        <v>155</v>
      </c>
      <c r="J47" s="10" t="s">
        <v>22</v>
      </c>
      <c r="K47" s="10">
        <v>50</v>
      </c>
      <c r="L47" s="20">
        <v>189</v>
      </c>
      <c r="M47" s="21"/>
      <c r="N47" s="21">
        <f t="shared" si="1"/>
        <v>0</v>
      </c>
    </row>
    <row r="48" s="3" customFormat="1" ht="82" customHeight="1" spans="1:14">
      <c r="A48" s="10">
        <v>44</v>
      </c>
      <c r="B48" s="10" t="s">
        <v>151</v>
      </c>
      <c r="C48" s="10" t="s">
        <v>16</v>
      </c>
      <c r="D48" s="10" t="s">
        <v>156</v>
      </c>
      <c r="E48" s="10" t="s">
        <v>159</v>
      </c>
      <c r="F48" s="10" t="s">
        <v>19</v>
      </c>
      <c r="G48" s="10" t="str">
        <f>_xlfn.DISPIMG("ID_E7F35C213A7445ED9F22421A7D2C6148",1)</f>
        <v>=DISPIMG("ID_E7F35C213A7445ED9F22421A7D2C6148",1)</v>
      </c>
      <c r="H48" s="10" t="s">
        <v>160</v>
      </c>
      <c r="I48" s="19" t="s">
        <v>155</v>
      </c>
      <c r="J48" s="10" t="s">
        <v>22</v>
      </c>
      <c r="K48" s="10">
        <v>50</v>
      </c>
      <c r="L48" s="20">
        <v>122</v>
      </c>
      <c r="M48" s="21"/>
      <c r="N48" s="21">
        <f t="shared" si="1"/>
        <v>0</v>
      </c>
    </row>
    <row r="49" s="3" customFormat="1" ht="82" customHeight="1" spans="1:14">
      <c r="A49" s="10">
        <v>45</v>
      </c>
      <c r="B49" s="10" t="s">
        <v>151</v>
      </c>
      <c r="C49" s="10" t="s">
        <v>16</v>
      </c>
      <c r="D49" s="10" t="s">
        <v>161</v>
      </c>
      <c r="E49" s="10" t="s">
        <v>162</v>
      </c>
      <c r="F49" s="10" t="s">
        <v>19</v>
      </c>
      <c r="G49" s="10" t="str">
        <f>_xlfn.DISPIMG("ID_14A39E62C6F64BA5A8F9D6B833815E97",1)</f>
        <v>=DISPIMG("ID_14A39E62C6F64BA5A8F9D6B833815E97",1)</v>
      </c>
      <c r="H49" s="10" t="s">
        <v>163</v>
      </c>
      <c r="I49" s="19" t="s">
        <v>164</v>
      </c>
      <c r="J49" s="10" t="s">
        <v>22</v>
      </c>
      <c r="K49" s="10">
        <v>50</v>
      </c>
      <c r="L49" s="20">
        <v>490</v>
      </c>
      <c r="M49" s="21"/>
      <c r="N49" s="21">
        <f t="shared" si="1"/>
        <v>0</v>
      </c>
    </row>
    <row r="50" s="3" customFormat="1" ht="82" customHeight="1" spans="1:14">
      <c r="A50" s="10">
        <v>46</v>
      </c>
      <c r="B50" s="10" t="s">
        <v>151</v>
      </c>
      <c r="C50" s="10" t="s">
        <v>16</v>
      </c>
      <c r="D50" s="10" t="s">
        <v>165</v>
      </c>
      <c r="E50" s="10" t="s">
        <v>166</v>
      </c>
      <c r="F50" s="10" t="s">
        <v>19</v>
      </c>
      <c r="G50" s="10" t="str">
        <f>_xlfn.DISPIMG("ID_B886871AD2EA4CF8B84DB45A9BC2F717",1)</f>
        <v>=DISPIMG("ID_B886871AD2EA4CF8B84DB45A9BC2F717",1)</v>
      </c>
      <c r="H50" s="10" t="s">
        <v>167</v>
      </c>
      <c r="I50" s="19" t="s">
        <v>155</v>
      </c>
      <c r="J50" s="10" t="s">
        <v>22</v>
      </c>
      <c r="K50" s="10">
        <v>50</v>
      </c>
      <c r="L50" s="20">
        <v>480</v>
      </c>
      <c r="M50" s="21"/>
      <c r="N50" s="21">
        <f t="shared" si="1"/>
        <v>0</v>
      </c>
    </row>
    <row r="51" s="3" customFormat="1" ht="82" customHeight="1" spans="1:14">
      <c r="A51" s="10">
        <v>47</v>
      </c>
      <c r="B51" s="10" t="s">
        <v>151</v>
      </c>
      <c r="C51" s="10" t="s">
        <v>16</v>
      </c>
      <c r="D51" s="10" t="s">
        <v>165</v>
      </c>
      <c r="E51" s="10" t="s">
        <v>168</v>
      </c>
      <c r="F51" s="10" t="s">
        <v>19</v>
      </c>
      <c r="G51" s="10" t="str">
        <f>_xlfn.DISPIMG("ID_BFB07F245769496280FD5C0EFCC79F1B",1)</f>
        <v>=DISPIMG("ID_BFB07F245769496280FD5C0EFCC79F1B",1)</v>
      </c>
      <c r="H51" s="10" t="s">
        <v>169</v>
      </c>
      <c r="I51" s="19" t="s">
        <v>170</v>
      </c>
      <c r="J51" s="10" t="s">
        <v>22</v>
      </c>
      <c r="K51" s="10">
        <v>50</v>
      </c>
      <c r="L51" s="20">
        <v>249</v>
      </c>
      <c r="M51" s="21"/>
      <c r="N51" s="21">
        <f t="shared" si="1"/>
        <v>0</v>
      </c>
    </row>
    <row r="52" s="3" customFormat="1" ht="82" customHeight="1" spans="1:14">
      <c r="A52" s="10">
        <v>48</v>
      </c>
      <c r="B52" s="10" t="s">
        <v>151</v>
      </c>
      <c r="C52" s="10" t="s">
        <v>16</v>
      </c>
      <c r="D52" s="10" t="s">
        <v>165</v>
      </c>
      <c r="E52" s="10" t="s">
        <v>171</v>
      </c>
      <c r="F52" s="10" t="s">
        <v>19</v>
      </c>
      <c r="G52" s="10" t="str">
        <f>_xlfn.DISPIMG("ID_3E6D5892A86F40329CE1FA8C249FE93E",1)</f>
        <v>=DISPIMG("ID_3E6D5892A86F40329CE1FA8C249FE93E",1)</v>
      </c>
      <c r="H52" s="10" t="s">
        <v>172</v>
      </c>
      <c r="I52" s="19" t="s">
        <v>155</v>
      </c>
      <c r="J52" s="10" t="s">
        <v>22</v>
      </c>
      <c r="K52" s="10">
        <v>50</v>
      </c>
      <c r="L52" s="20">
        <v>431</v>
      </c>
      <c r="M52" s="21"/>
      <c r="N52" s="21">
        <f t="shared" si="1"/>
        <v>0</v>
      </c>
    </row>
    <row r="53" s="3" customFormat="1" ht="82" customHeight="1" spans="1:14">
      <c r="A53" s="10">
        <v>49</v>
      </c>
      <c r="B53" s="10" t="s">
        <v>151</v>
      </c>
      <c r="C53" s="10" t="s">
        <v>16</v>
      </c>
      <c r="D53" s="10" t="s">
        <v>165</v>
      </c>
      <c r="E53" s="10" t="s">
        <v>173</v>
      </c>
      <c r="F53" s="10" t="s">
        <v>19</v>
      </c>
      <c r="G53" s="10" t="str">
        <f>_xlfn.DISPIMG("ID_9629A3CE4FAD4C73A49B35CE16F4D0E5",1)</f>
        <v>=DISPIMG("ID_9629A3CE4FAD4C73A49B35CE16F4D0E5",1)</v>
      </c>
      <c r="H53" s="10" t="s">
        <v>174</v>
      </c>
      <c r="I53" s="19" t="s">
        <v>155</v>
      </c>
      <c r="J53" s="10" t="s">
        <v>22</v>
      </c>
      <c r="K53" s="10">
        <v>50</v>
      </c>
      <c r="L53" s="20">
        <v>230</v>
      </c>
      <c r="M53" s="21"/>
      <c r="N53" s="21">
        <f t="shared" si="1"/>
        <v>0</v>
      </c>
    </row>
    <row r="54" s="3" customFormat="1" ht="82" customHeight="1" spans="1:14">
      <c r="A54" s="10">
        <v>50</v>
      </c>
      <c r="B54" s="10" t="s">
        <v>151</v>
      </c>
      <c r="C54" s="10" t="s">
        <v>16</v>
      </c>
      <c r="D54" s="10" t="s">
        <v>165</v>
      </c>
      <c r="E54" s="10" t="s">
        <v>175</v>
      </c>
      <c r="F54" s="10" t="s">
        <v>19</v>
      </c>
      <c r="G54" s="10" t="str">
        <f>_xlfn.DISPIMG("ID_1BE207CFC15B4FB6AB4C21AA8F78C2E0",1)</f>
        <v>=DISPIMG("ID_1BE207CFC15B4FB6AB4C21AA8F78C2E0",1)</v>
      </c>
      <c r="H54" s="10" t="s">
        <v>176</v>
      </c>
      <c r="I54" s="19" t="s">
        <v>170</v>
      </c>
      <c r="J54" s="10" t="s">
        <v>22</v>
      </c>
      <c r="K54" s="10">
        <v>50</v>
      </c>
      <c r="L54" s="20">
        <v>247</v>
      </c>
      <c r="M54" s="21"/>
      <c r="N54" s="21">
        <f t="shared" si="1"/>
        <v>0</v>
      </c>
    </row>
    <row r="55" s="3" customFormat="1" ht="82" customHeight="1" spans="1:14">
      <c r="A55" s="10">
        <v>51</v>
      </c>
      <c r="B55" s="10" t="s">
        <v>151</v>
      </c>
      <c r="C55" s="10" t="s">
        <v>16</v>
      </c>
      <c r="D55" s="10" t="s">
        <v>177</v>
      </c>
      <c r="E55" s="10" t="s">
        <v>178</v>
      </c>
      <c r="F55" s="10" t="s">
        <v>19</v>
      </c>
      <c r="G55" s="10" t="str">
        <f>_xlfn.DISPIMG("ID_66CE9AAFA5D94D7C9D8969739941B695",1)</f>
        <v>=DISPIMG("ID_66CE9AAFA5D94D7C9D8969739941B695",1)</v>
      </c>
      <c r="H55" s="10" t="s">
        <v>179</v>
      </c>
      <c r="I55" s="19" t="s">
        <v>180</v>
      </c>
      <c r="J55" s="10" t="s">
        <v>22</v>
      </c>
      <c r="K55" s="10">
        <v>50</v>
      </c>
      <c r="L55" s="20">
        <v>228</v>
      </c>
      <c r="M55" s="21"/>
      <c r="N55" s="21">
        <f t="shared" si="1"/>
        <v>0</v>
      </c>
    </row>
    <row r="56" s="3" customFormat="1" ht="82" customHeight="1" spans="1:14">
      <c r="A56" s="10">
        <v>52</v>
      </c>
      <c r="B56" s="10" t="s">
        <v>151</v>
      </c>
      <c r="C56" s="10" t="s">
        <v>16</v>
      </c>
      <c r="D56" s="10" t="s">
        <v>177</v>
      </c>
      <c r="E56" s="10" t="s">
        <v>181</v>
      </c>
      <c r="F56" s="10" t="s">
        <v>19</v>
      </c>
      <c r="G56" s="10" t="str">
        <f>_xlfn.DISPIMG("ID_24457150B9CC495AA0CD3962FA390FE2",1)</f>
        <v>=DISPIMG("ID_24457150B9CC495AA0CD3962FA390FE2",1)</v>
      </c>
      <c r="H56" s="10" t="s">
        <v>182</v>
      </c>
      <c r="I56" s="19" t="s">
        <v>183</v>
      </c>
      <c r="J56" s="10" t="s">
        <v>22</v>
      </c>
      <c r="K56" s="10">
        <v>50</v>
      </c>
      <c r="L56" s="20">
        <v>205</v>
      </c>
      <c r="M56" s="21"/>
      <c r="N56" s="21">
        <f t="shared" si="1"/>
        <v>0</v>
      </c>
    </row>
    <row r="57" s="3" customFormat="1" ht="82" customHeight="1" spans="1:14">
      <c r="A57" s="10">
        <v>53</v>
      </c>
      <c r="B57" s="10" t="s">
        <v>151</v>
      </c>
      <c r="C57" s="10" t="s">
        <v>16</v>
      </c>
      <c r="D57" s="10" t="s">
        <v>184</v>
      </c>
      <c r="E57" s="10" t="s">
        <v>185</v>
      </c>
      <c r="F57" s="10" t="s">
        <v>19</v>
      </c>
      <c r="G57" s="10" t="str">
        <f>_xlfn.DISPIMG("ID_04E2FB99852344FF8DBDAD6D0C316C84",1)</f>
        <v>=DISPIMG("ID_04E2FB99852344FF8DBDAD6D0C316C84",1)</v>
      </c>
      <c r="H57" s="10" t="s">
        <v>186</v>
      </c>
      <c r="I57" s="19" t="s">
        <v>187</v>
      </c>
      <c r="J57" s="10" t="s">
        <v>22</v>
      </c>
      <c r="K57" s="10">
        <v>50</v>
      </c>
      <c r="L57" s="20">
        <v>477</v>
      </c>
      <c r="M57" s="21"/>
      <c r="N57" s="21">
        <f t="shared" si="1"/>
        <v>0</v>
      </c>
    </row>
    <row r="58" s="3" customFormat="1" ht="82" customHeight="1" spans="1:14">
      <c r="A58" s="10">
        <v>54</v>
      </c>
      <c r="B58" s="10" t="s">
        <v>151</v>
      </c>
      <c r="C58" s="10" t="s">
        <v>16</v>
      </c>
      <c r="D58" s="10" t="s">
        <v>184</v>
      </c>
      <c r="E58" s="10" t="s">
        <v>188</v>
      </c>
      <c r="F58" s="10" t="s">
        <v>19</v>
      </c>
      <c r="G58" s="10" t="str">
        <f>_xlfn.DISPIMG("ID_7C380D3A501C46B993CA07E026C77BFB",1)</f>
        <v>=DISPIMG("ID_7C380D3A501C46B993CA07E026C77BFB",1)</v>
      </c>
      <c r="H58" s="10" t="s">
        <v>189</v>
      </c>
      <c r="I58" s="19" t="s">
        <v>170</v>
      </c>
      <c r="J58" s="10" t="s">
        <v>22</v>
      </c>
      <c r="K58" s="10">
        <v>50</v>
      </c>
      <c r="L58" s="20">
        <v>221</v>
      </c>
      <c r="M58" s="21"/>
      <c r="N58" s="21">
        <f t="shared" si="1"/>
        <v>0</v>
      </c>
    </row>
    <row r="59" s="3" customFormat="1" ht="47" customHeight="1" spans="1:14">
      <c r="A59" s="10">
        <v>55</v>
      </c>
      <c r="B59" s="10" t="s">
        <v>151</v>
      </c>
      <c r="C59" s="10" t="s">
        <v>16</v>
      </c>
      <c r="D59" s="10" t="s">
        <v>35</v>
      </c>
      <c r="E59" s="10" t="s">
        <v>190</v>
      </c>
      <c r="F59" s="10" t="s">
        <v>19</v>
      </c>
      <c r="G59" s="10" t="str">
        <f>_xlfn.DISPIMG("ID_BC12F64BF13246AA8CA4AB8E91760CC2",1)</f>
        <v>=DISPIMG("ID_BC12F64BF13246AA8CA4AB8E91760CC2",1)</v>
      </c>
      <c r="H59" s="10" t="s">
        <v>191</v>
      </c>
      <c r="I59" s="19" t="s">
        <v>38</v>
      </c>
      <c r="J59" s="10" t="s">
        <v>22</v>
      </c>
      <c r="K59" s="10">
        <v>50</v>
      </c>
      <c r="L59" s="20">
        <v>20</v>
      </c>
      <c r="M59" s="21"/>
      <c r="N59" s="21">
        <f t="shared" si="1"/>
        <v>0</v>
      </c>
    </row>
    <row r="60" s="3" customFormat="1" ht="33" customHeight="1" spans="1:14">
      <c r="A60" s="10">
        <v>56</v>
      </c>
      <c r="B60" s="10" t="s">
        <v>151</v>
      </c>
      <c r="C60" s="10" t="s">
        <v>16</v>
      </c>
      <c r="D60" s="10" t="s">
        <v>192</v>
      </c>
      <c r="E60" s="10" t="s">
        <v>193</v>
      </c>
      <c r="F60" s="10" t="s">
        <v>19</v>
      </c>
      <c r="G60" s="10" t="str">
        <f>_xlfn.DISPIMG("ID_3227191798394EDF9FF1F1E9A29D8CE7",1)</f>
        <v>=DISPIMG("ID_3227191798394EDF9FF1F1E9A29D8CE7",1)</v>
      </c>
      <c r="H60" s="10" t="s">
        <v>194</v>
      </c>
      <c r="I60" s="19" t="s">
        <v>195</v>
      </c>
      <c r="J60" s="10" t="s">
        <v>22</v>
      </c>
      <c r="K60" s="10">
        <v>50</v>
      </c>
      <c r="L60" s="20">
        <v>25</v>
      </c>
      <c r="M60" s="21"/>
      <c r="N60" s="21">
        <f t="shared" si="1"/>
        <v>0</v>
      </c>
    </row>
    <row r="61" s="3" customFormat="1" ht="66" customHeight="1" spans="1:14">
      <c r="A61" s="10">
        <v>57</v>
      </c>
      <c r="B61" s="10" t="s">
        <v>151</v>
      </c>
      <c r="C61" s="10" t="s">
        <v>16</v>
      </c>
      <c r="D61" s="11" t="s">
        <v>196</v>
      </c>
      <c r="E61" s="11" t="s">
        <v>197</v>
      </c>
      <c r="F61" s="11" t="s">
        <v>19</v>
      </c>
      <c r="G61" s="1" t="str">
        <f>_xlfn.DISPIMG("ID_BD77A38FAEED4126868E3D9A9E551E1E",1)</f>
        <v>=DISPIMG("ID_BD77A38FAEED4126868E3D9A9E551E1E",1)</v>
      </c>
      <c r="H61" s="10" t="s">
        <v>198</v>
      </c>
      <c r="I61" s="19" t="s">
        <v>187</v>
      </c>
      <c r="J61" s="10" t="s">
        <v>22</v>
      </c>
      <c r="K61" s="10">
        <v>50</v>
      </c>
      <c r="L61" s="20">
        <v>36</v>
      </c>
      <c r="M61" s="21"/>
      <c r="N61" s="21">
        <f t="shared" si="1"/>
        <v>0</v>
      </c>
    </row>
    <row r="62" s="3" customFormat="1" ht="66" customHeight="1" spans="1:14">
      <c r="A62" s="10">
        <v>58</v>
      </c>
      <c r="B62" s="10" t="s">
        <v>151</v>
      </c>
      <c r="C62" s="10" t="s">
        <v>16</v>
      </c>
      <c r="D62" s="10" t="s">
        <v>199</v>
      </c>
      <c r="E62" s="10" t="s">
        <v>200</v>
      </c>
      <c r="F62" s="10" t="s">
        <v>19</v>
      </c>
      <c r="G62" s="12" t="str">
        <f>_xlfn.DISPIMG("ID_F70E04CB4C2545429337E1B93C03E492",1)</f>
        <v>=DISPIMG("ID_F70E04CB4C2545429337E1B93C03E492",1)</v>
      </c>
      <c r="H62" s="10" t="s">
        <v>201</v>
      </c>
      <c r="I62" s="19" t="s">
        <v>187</v>
      </c>
      <c r="J62" s="10" t="s">
        <v>22</v>
      </c>
      <c r="K62" s="10">
        <v>50</v>
      </c>
      <c r="L62" s="20">
        <v>36</v>
      </c>
      <c r="M62" s="21"/>
      <c r="N62" s="21">
        <f t="shared" si="1"/>
        <v>0</v>
      </c>
    </row>
    <row r="63" s="3" customFormat="1" ht="67" customHeight="1" spans="1:14">
      <c r="A63" s="10">
        <v>59</v>
      </c>
      <c r="B63" s="10" t="s">
        <v>151</v>
      </c>
      <c r="C63" s="10" t="s">
        <v>16</v>
      </c>
      <c r="D63" s="10" t="s">
        <v>202</v>
      </c>
      <c r="E63" s="10" t="s">
        <v>203</v>
      </c>
      <c r="F63" s="10" t="s">
        <v>19</v>
      </c>
      <c r="G63" s="10" t="str">
        <f>_xlfn.DISPIMG("ID_25E985B7A5564FEFA513270DBF4AF039",1)</f>
        <v>=DISPIMG("ID_25E985B7A5564FEFA513270DBF4AF039",1)</v>
      </c>
      <c r="H63" s="10" t="s">
        <v>204</v>
      </c>
      <c r="I63" s="19" t="s">
        <v>155</v>
      </c>
      <c r="J63" s="10" t="s">
        <v>22</v>
      </c>
      <c r="K63" s="10">
        <v>50</v>
      </c>
      <c r="L63" s="20">
        <v>47</v>
      </c>
      <c r="M63" s="21"/>
      <c r="N63" s="21">
        <f t="shared" si="1"/>
        <v>0</v>
      </c>
    </row>
    <row r="64" s="3" customFormat="1" ht="78" customHeight="1" spans="1:14">
      <c r="A64" s="10">
        <v>60</v>
      </c>
      <c r="B64" s="10" t="s">
        <v>151</v>
      </c>
      <c r="C64" s="10" t="s">
        <v>16</v>
      </c>
      <c r="D64" s="10" t="s">
        <v>205</v>
      </c>
      <c r="E64" s="10" t="s">
        <v>206</v>
      </c>
      <c r="F64" s="10" t="s">
        <v>19</v>
      </c>
      <c r="G64" s="10" t="str">
        <f>_xlfn.DISPIMG("ID_892D69F3603C4C2AB9EA531854B4A72D",1)</f>
        <v>=DISPIMG("ID_892D69F3603C4C2AB9EA531854B4A72D",1)</v>
      </c>
      <c r="H64" s="10" t="s">
        <v>207</v>
      </c>
      <c r="I64" s="19" t="s">
        <v>155</v>
      </c>
      <c r="J64" s="10" t="s">
        <v>22</v>
      </c>
      <c r="K64" s="10">
        <v>50</v>
      </c>
      <c r="L64" s="20">
        <v>1985</v>
      </c>
      <c r="M64" s="21"/>
      <c r="N64" s="21">
        <f t="shared" si="1"/>
        <v>0</v>
      </c>
    </row>
    <row r="65" s="3" customFormat="1" ht="63" customHeight="1" spans="1:14">
      <c r="A65" s="10">
        <v>61</v>
      </c>
      <c r="B65" s="10" t="s">
        <v>208</v>
      </c>
      <c r="C65" s="10" t="s">
        <v>16</v>
      </c>
      <c r="D65" s="10" t="s">
        <v>209</v>
      </c>
      <c r="E65" s="10" t="s">
        <v>210</v>
      </c>
      <c r="F65" s="10" t="s">
        <v>19</v>
      </c>
      <c r="G65" s="10" t="str">
        <f>_xlfn.DISPIMG("ID_6B9A5D78D1174EDAA82FA5E817110A8D",1)</f>
        <v>=DISPIMG("ID_6B9A5D78D1174EDAA82FA5E817110A8D",1)</v>
      </c>
      <c r="H65" s="10" t="s">
        <v>211</v>
      </c>
      <c r="I65" s="19" t="s">
        <v>212</v>
      </c>
      <c r="J65" s="10" t="s">
        <v>22</v>
      </c>
      <c r="K65" s="10">
        <v>50</v>
      </c>
      <c r="L65" s="20">
        <v>259</v>
      </c>
      <c r="M65" s="21"/>
      <c r="N65" s="21">
        <f t="shared" si="1"/>
        <v>0</v>
      </c>
    </row>
    <row r="66" s="3" customFormat="1" ht="82" customHeight="1" spans="1:14">
      <c r="A66" s="10">
        <v>62</v>
      </c>
      <c r="B66" s="10" t="s">
        <v>208</v>
      </c>
      <c r="C66" s="10" t="s">
        <v>16</v>
      </c>
      <c r="D66" s="10" t="s">
        <v>209</v>
      </c>
      <c r="E66" s="10" t="s">
        <v>213</v>
      </c>
      <c r="F66" s="10" t="s">
        <v>19</v>
      </c>
      <c r="G66" s="10" t="str">
        <f>_xlfn.DISPIMG("ID_F7223DAEB0044D3D90FD903A209D752C",1)</f>
        <v>=DISPIMG("ID_F7223DAEB0044D3D90FD903A209D752C",1)</v>
      </c>
      <c r="H66" s="10" t="s">
        <v>214</v>
      </c>
      <c r="I66" s="19" t="s">
        <v>212</v>
      </c>
      <c r="J66" s="10" t="s">
        <v>22</v>
      </c>
      <c r="K66" s="10">
        <v>50</v>
      </c>
      <c r="L66" s="20">
        <v>174</v>
      </c>
      <c r="M66" s="21"/>
      <c r="N66" s="21">
        <f t="shared" si="1"/>
        <v>0</v>
      </c>
    </row>
    <row r="67" s="3" customFormat="1" ht="82" customHeight="1" spans="1:14">
      <c r="A67" s="10">
        <v>63</v>
      </c>
      <c r="B67" s="10" t="s">
        <v>208</v>
      </c>
      <c r="C67" s="10" t="s">
        <v>16</v>
      </c>
      <c r="D67" s="10" t="s">
        <v>209</v>
      </c>
      <c r="E67" s="10" t="s">
        <v>215</v>
      </c>
      <c r="F67" s="10" t="s">
        <v>19</v>
      </c>
      <c r="G67" s="10" t="str">
        <f>_xlfn.DISPIMG("ID_B1E1656B3EA041599FC9CE25F6D04E17",1)</f>
        <v>=DISPIMG("ID_B1E1656B3EA041599FC9CE25F6D04E17",1)</v>
      </c>
      <c r="H67" s="10" t="s">
        <v>216</v>
      </c>
      <c r="I67" s="19" t="s">
        <v>212</v>
      </c>
      <c r="J67" s="10" t="s">
        <v>22</v>
      </c>
      <c r="K67" s="10">
        <v>50</v>
      </c>
      <c r="L67" s="20">
        <v>249</v>
      </c>
      <c r="M67" s="21"/>
      <c r="N67" s="21">
        <f t="shared" si="1"/>
        <v>0</v>
      </c>
    </row>
    <row r="68" s="3" customFormat="1" ht="82" customHeight="1" spans="1:14">
      <c r="A68" s="10">
        <v>64</v>
      </c>
      <c r="B68" s="10" t="s">
        <v>208</v>
      </c>
      <c r="C68" s="10" t="s">
        <v>16</v>
      </c>
      <c r="D68" s="10" t="s">
        <v>209</v>
      </c>
      <c r="E68" s="10" t="s">
        <v>217</v>
      </c>
      <c r="F68" s="10" t="s">
        <v>19</v>
      </c>
      <c r="G68" s="10" t="str">
        <f>_xlfn.DISPIMG("ID_B6C939D348474D81903B693035778EC5",1)</f>
        <v>=DISPIMG("ID_B6C939D348474D81903B693035778EC5",1)</v>
      </c>
      <c r="H68" s="10" t="s">
        <v>218</v>
      </c>
      <c r="I68" s="19" t="s">
        <v>212</v>
      </c>
      <c r="J68" s="10" t="s">
        <v>22</v>
      </c>
      <c r="K68" s="10">
        <v>50</v>
      </c>
      <c r="L68" s="20">
        <v>267</v>
      </c>
      <c r="M68" s="21"/>
      <c r="N68" s="21">
        <f t="shared" si="1"/>
        <v>0</v>
      </c>
    </row>
    <row r="69" s="3" customFormat="1" ht="82" customHeight="1" spans="1:14">
      <c r="A69" s="10">
        <v>65</v>
      </c>
      <c r="B69" s="10" t="s">
        <v>208</v>
      </c>
      <c r="C69" s="10" t="s">
        <v>16</v>
      </c>
      <c r="D69" s="10" t="s">
        <v>209</v>
      </c>
      <c r="E69" s="10" t="s">
        <v>219</v>
      </c>
      <c r="F69" s="10" t="s">
        <v>19</v>
      </c>
      <c r="G69" s="10" t="str">
        <f>_xlfn.DISPIMG("ID_4E0EC1ABD3D54350BFBD5789F9AF4371",1)</f>
        <v>=DISPIMG("ID_4E0EC1ABD3D54350BFBD5789F9AF4371",1)</v>
      </c>
      <c r="H69" s="10" t="s">
        <v>220</v>
      </c>
      <c r="I69" s="19" t="s">
        <v>212</v>
      </c>
      <c r="J69" s="10" t="s">
        <v>22</v>
      </c>
      <c r="K69" s="10">
        <v>50</v>
      </c>
      <c r="L69" s="20">
        <v>206</v>
      </c>
      <c r="M69" s="21"/>
      <c r="N69" s="21">
        <f t="shared" ref="N69:N100" si="2">K69*M69</f>
        <v>0</v>
      </c>
    </row>
    <row r="70" s="3" customFormat="1" ht="82" customHeight="1" spans="1:14">
      <c r="A70" s="10">
        <v>66</v>
      </c>
      <c r="B70" s="10" t="s">
        <v>208</v>
      </c>
      <c r="C70" s="10" t="s">
        <v>16</v>
      </c>
      <c r="D70" s="10" t="s">
        <v>209</v>
      </c>
      <c r="E70" s="10" t="s">
        <v>221</v>
      </c>
      <c r="F70" s="10" t="s">
        <v>19</v>
      </c>
      <c r="G70" s="10" t="str">
        <f>_xlfn.DISPIMG("ID_2FD7E139AE604D37A31794CEC7D31E09",1)</f>
        <v>=DISPIMG("ID_2FD7E139AE604D37A31794CEC7D31E09",1)</v>
      </c>
      <c r="H70" s="10" t="s">
        <v>222</v>
      </c>
      <c r="I70" s="19" t="s">
        <v>223</v>
      </c>
      <c r="J70" s="10" t="s">
        <v>22</v>
      </c>
      <c r="K70" s="10">
        <v>50</v>
      </c>
      <c r="L70" s="20">
        <v>374</v>
      </c>
      <c r="M70" s="21"/>
      <c r="N70" s="21">
        <f t="shared" si="2"/>
        <v>0</v>
      </c>
    </row>
    <row r="71" s="3" customFormat="1" ht="82" customHeight="1" spans="1:14">
      <c r="A71" s="10">
        <v>67</v>
      </c>
      <c r="B71" s="10" t="s">
        <v>208</v>
      </c>
      <c r="C71" s="10" t="s">
        <v>16</v>
      </c>
      <c r="D71" s="10" t="s">
        <v>209</v>
      </c>
      <c r="E71" s="10" t="s">
        <v>224</v>
      </c>
      <c r="F71" s="10" t="s">
        <v>19</v>
      </c>
      <c r="G71" s="10" t="str">
        <f>_xlfn.DISPIMG("ID_8A9CEB3A8720469A8534951C51A9726D",1)</f>
        <v>=DISPIMG("ID_8A9CEB3A8720469A8534951C51A9726D",1)</v>
      </c>
      <c r="H71" s="10" t="s">
        <v>225</v>
      </c>
      <c r="I71" s="19" t="s">
        <v>212</v>
      </c>
      <c r="J71" s="10" t="s">
        <v>22</v>
      </c>
      <c r="K71" s="10">
        <v>50</v>
      </c>
      <c r="L71" s="20">
        <v>162</v>
      </c>
      <c r="M71" s="21"/>
      <c r="N71" s="21">
        <f t="shared" si="2"/>
        <v>0</v>
      </c>
    </row>
    <row r="72" s="3" customFormat="1" ht="82" customHeight="1" spans="1:14">
      <c r="A72" s="10">
        <v>68</v>
      </c>
      <c r="B72" s="10" t="s">
        <v>208</v>
      </c>
      <c r="C72" s="10" t="s">
        <v>16</v>
      </c>
      <c r="D72" s="10" t="s">
        <v>209</v>
      </c>
      <c r="E72" s="10" t="s">
        <v>226</v>
      </c>
      <c r="F72" s="10" t="s">
        <v>19</v>
      </c>
      <c r="G72" s="10" t="str">
        <f>_xlfn.DISPIMG("ID_140FE9E69F1F4617956E6054E7B72CFA",1)</f>
        <v>=DISPIMG("ID_140FE9E69F1F4617956E6054E7B72CFA",1)</v>
      </c>
      <c r="H72" s="10" t="s">
        <v>227</v>
      </c>
      <c r="I72" s="19" t="s">
        <v>212</v>
      </c>
      <c r="J72" s="10" t="s">
        <v>22</v>
      </c>
      <c r="K72" s="10">
        <v>50</v>
      </c>
      <c r="L72" s="20">
        <v>134</v>
      </c>
      <c r="M72" s="21"/>
      <c r="N72" s="21">
        <f t="shared" si="2"/>
        <v>0</v>
      </c>
    </row>
    <row r="73" s="3" customFormat="1" ht="82" customHeight="1" spans="1:14">
      <c r="A73" s="10">
        <v>69</v>
      </c>
      <c r="B73" s="10" t="s">
        <v>208</v>
      </c>
      <c r="C73" s="10" t="s">
        <v>16</v>
      </c>
      <c r="D73" s="10" t="s">
        <v>209</v>
      </c>
      <c r="E73" s="10" t="s">
        <v>228</v>
      </c>
      <c r="F73" s="10" t="s">
        <v>19</v>
      </c>
      <c r="G73" s="10" t="str">
        <f>_xlfn.DISPIMG("ID_B7313E67C3D64935B4FF6DC8EC153634",1)</f>
        <v>=DISPIMG("ID_B7313E67C3D64935B4FF6DC8EC153634",1)</v>
      </c>
      <c r="H73" s="10" t="s">
        <v>229</v>
      </c>
      <c r="I73" s="19" t="s">
        <v>212</v>
      </c>
      <c r="J73" s="10" t="s">
        <v>22</v>
      </c>
      <c r="K73" s="10">
        <v>50</v>
      </c>
      <c r="L73" s="20">
        <v>134</v>
      </c>
      <c r="M73" s="21"/>
      <c r="N73" s="21">
        <f t="shared" si="2"/>
        <v>0</v>
      </c>
    </row>
    <row r="74" s="3" customFormat="1" ht="82" customHeight="1" spans="1:14">
      <c r="A74" s="10">
        <v>70</v>
      </c>
      <c r="B74" s="10" t="s">
        <v>208</v>
      </c>
      <c r="C74" s="10" t="s">
        <v>16</v>
      </c>
      <c r="D74" s="10" t="s">
        <v>209</v>
      </c>
      <c r="E74" s="10" t="s">
        <v>230</v>
      </c>
      <c r="F74" s="10" t="s">
        <v>19</v>
      </c>
      <c r="G74" s="10" t="str">
        <f>_xlfn.DISPIMG("ID_C7F30104EF3F41DA9C41B4FCC44C7AEB",1)</f>
        <v>=DISPIMG("ID_C7F30104EF3F41DA9C41B4FCC44C7AEB",1)</v>
      </c>
      <c r="H74" s="10" t="s">
        <v>231</v>
      </c>
      <c r="I74" s="19" t="s">
        <v>212</v>
      </c>
      <c r="J74" s="10" t="s">
        <v>22</v>
      </c>
      <c r="K74" s="10">
        <v>50</v>
      </c>
      <c r="L74" s="20">
        <v>134</v>
      </c>
      <c r="M74" s="21"/>
      <c r="N74" s="21">
        <f t="shared" si="2"/>
        <v>0</v>
      </c>
    </row>
    <row r="75" s="3" customFormat="1" ht="82" customHeight="1" spans="1:14">
      <c r="A75" s="10">
        <v>71</v>
      </c>
      <c r="B75" s="10" t="s">
        <v>208</v>
      </c>
      <c r="C75" s="10" t="s">
        <v>16</v>
      </c>
      <c r="D75" s="10" t="s">
        <v>232</v>
      </c>
      <c r="E75" s="10" t="s">
        <v>233</v>
      </c>
      <c r="F75" s="10" t="s">
        <v>19</v>
      </c>
      <c r="G75" s="10" t="str">
        <f>_xlfn.DISPIMG("ID_9172DCB45AD44B848A6A303E989E5867",1)</f>
        <v>=DISPIMG("ID_9172DCB45AD44B848A6A303E989E5867",1)</v>
      </c>
      <c r="H75" s="10" t="s">
        <v>234</v>
      </c>
      <c r="I75" s="19" t="s">
        <v>212</v>
      </c>
      <c r="J75" s="10" t="s">
        <v>22</v>
      </c>
      <c r="K75" s="10">
        <v>50</v>
      </c>
      <c r="L75" s="20">
        <v>354</v>
      </c>
      <c r="M75" s="21"/>
      <c r="N75" s="21">
        <f t="shared" si="2"/>
        <v>0</v>
      </c>
    </row>
    <row r="76" s="3" customFormat="1" ht="82" customHeight="1" spans="1:14">
      <c r="A76" s="10">
        <v>72</v>
      </c>
      <c r="B76" s="10" t="s">
        <v>208</v>
      </c>
      <c r="C76" s="10" t="s">
        <v>16</v>
      </c>
      <c r="D76" s="10" t="s">
        <v>232</v>
      </c>
      <c r="E76" s="10" t="s">
        <v>235</v>
      </c>
      <c r="F76" s="10" t="s">
        <v>19</v>
      </c>
      <c r="G76" s="10" t="str">
        <f>_xlfn.DISPIMG("ID_44B36749D0F8475B915AD27D7A469FAF",1)</f>
        <v>=DISPIMG("ID_44B36749D0F8475B915AD27D7A469FAF",1)</v>
      </c>
      <c r="H76" s="10" t="s">
        <v>236</v>
      </c>
      <c r="I76" s="19" t="s">
        <v>212</v>
      </c>
      <c r="J76" s="10" t="s">
        <v>22</v>
      </c>
      <c r="K76" s="10">
        <v>50</v>
      </c>
      <c r="L76" s="20">
        <v>303</v>
      </c>
      <c r="M76" s="21"/>
      <c r="N76" s="21">
        <f t="shared" si="2"/>
        <v>0</v>
      </c>
    </row>
    <row r="77" s="3" customFormat="1" ht="82" customHeight="1" spans="1:14">
      <c r="A77" s="10">
        <v>73</v>
      </c>
      <c r="B77" s="10" t="s">
        <v>208</v>
      </c>
      <c r="C77" s="10" t="s">
        <v>16</v>
      </c>
      <c r="D77" s="10" t="s">
        <v>232</v>
      </c>
      <c r="E77" s="10" t="s">
        <v>237</v>
      </c>
      <c r="F77" s="10" t="s">
        <v>19</v>
      </c>
      <c r="G77" s="10" t="str">
        <f>_xlfn.DISPIMG("ID_A1840C5CD8674483AA9BC7F7550B0E56",1)</f>
        <v>=DISPIMG("ID_A1840C5CD8674483AA9BC7F7550B0E56",1)</v>
      </c>
      <c r="H77" s="10" t="s">
        <v>238</v>
      </c>
      <c r="I77" s="19" t="s">
        <v>239</v>
      </c>
      <c r="J77" s="10" t="s">
        <v>22</v>
      </c>
      <c r="K77" s="10">
        <v>50</v>
      </c>
      <c r="L77" s="20">
        <v>257</v>
      </c>
      <c r="M77" s="21"/>
      <c r="N77" s="21">
        <f t="shared" si="2"/>
        <v>0</v>
      </c>
    </row>
    <row r="78" s="3" customFormat="1" ht="82" customHeight="1" spans="1:14">
      <c r="A78" s="10">
        <v>74</v>
      </c>
      <c r="B78" s="10" t="s">
        <v>208</v>
      </c>
      <c r="C78" s="10" t="s">
        <v>16</v>
      </c>
      <c r="D78" s="10" t="s">
        <v>232</v>
      </c>
      <c r="E78" s="10" t="s">
        <v>240</v>
      </c>
      <c r="F78" s="10" t="s">
        <v>19</v>
      </c>
      <c r="G78" s="10" t="str">
        <f>_xlfn.DISPIMG("ID_A6649BF06CE347DFB8412E064FB8B37B",1)</f>
        <v>=DISPIMG("ID_A6649BF06CE347DFB8412E064FB8B37B",1)</v>
      </c>
      <c r="H78" s="10" t="s">
        <v>241</v>
      </c>
      <c r="I78" s="19" t="s">
        <v>212</v>
      </c>
      <c r="J78" s="10" t="s">
        <v>22</v>
      </c>
      <c r="K78" s="10">
        <v>50</v>
      </c>
      <c r="L78" s="20">
        <v>164</v>
      </c>
      <c r="M78" s="21"/>
      <c r="N78" s="21">
        <f t="shared" si="2"/>
        <v>0</v>
      </c>
    </row>
    <row r="79" s="3" customFormat="1" ht="82" customHeight="1" spans="1:14">
      <c r="A79" s="10">
        <v>75</v>
      </c>
      <c r="B79" s="10" t="s">
        <v>208</v>
      </c>
      <c r="C79" s="10" t="s">
        <v>16</v>
      </c>
      <c r="D79" s="10" t="s">
        <v>242</v>
      </c>
      <c r="E79" s="10" t="s">
        <v>243</v>
      </c>
      <c r="F79" s="10" t="s">
        <v>19</v>
      </c>
      <c r="G79" s="10" t="str">
        <f>_xlfn.DISPIMG("ID_873F2337B2AE4D9D8E3542BD259710A7",1)</f>
        <v>=DISPIMG("ID_873F2337B2AE4D9D8E3542BD259710A7",1)</v>
      </c>
      <c r="H79" s="10" t="s">
        <v>244</v>
      </c>
      <c r="I79" s="19" t="s">
        <v>212</v>
      </c>
      <c r="J79" s="10" t="s">
        <v>22</v>
      </c>
      <c r="K79" s="10">
        <v>50</v>
      </c>
      <c r="L79" s="20">
        <v>398</v>
      </c>
      <c r="M79" s="21"/>
      <c r="N79" s="21">
        <f t="shared" si="2"/>
        <v>0</v>
      </c>
    </row>
    <row r="80" s="3" customFormat="1" ht="82" customHeight="1" spans="1:14">
      <c r="A80" s="10">
        <v>76</v>
      </c>
      <c r="B80" s="10" t="s">
        <v>208</v>
      </c>
      <c r="C80" s="10" t="s">
        <v>16</v>
      </c>
      <c r="D80" s="10" t="s">
        <v>242</v>
      </c>
      <c r="E80" s="10" t="s">
        <v>245</v>
      </c>
      <c r="F80" s="10" t="s">
        <v>19</v>
      </c>
      <c r="G80" s="10" t="str">
        <f>_xlfn.DISPIMG("ID_55F45E6C41044F74953DBA431993C001",1)</f>
        <v>=DISPIMG("ID_55F45E6C41044F74953DBA431993C001",1)</v>
      </c>
      <c r="H80" s="10" t="s">
        <v>246</v>
      </c>
      <c r="I80" s="19" t="s">
        <v>223</v>
      </c>
      <c r="J80" s="10" t="s">
        <v>22</v>
      </c>
      <c r="K80" s="10">
        <v>50</v>
      </c>
      <c r="L80" s="20">
        <v>371</v>
      </c>
      <c r="M80" s="21"/>
      <c r="N80" s="21">
        <f t="shared" si="2"/>
        <v>0</v>
      </c>
    </row>
    <row r="81" s="3" customFormat="1" ht="82" customHeight="1" spans="1:14">
      <c r="A81" s="10">
        <v>77</v>
      </c>
      <c r="B81" s="10" t="s">
        <v>208</v>
      </c>
      <c r="C81" s="10" t="s">
        <v>16</v>
      </c>
      <c r="D81" s="10" t="s">
        <v>247</v>
      </c>
      <c r="E81" s="10" t="s">
        <v>248</v>
      </c>
      <c r="F81" s="10" t="s">
        <v>19</v>
      </c>
      <c r="G81" s="10" t="str">
        <f>_xlfn.DISPIMG("ID_44861619B20D4D3F89132B9A8021772B",1)</f>
        <v>=DISPIMG("ID_44861619B20D4D3F89132B9A8021772B",1)</v>
      </c>
      <c r="H81" s="10" t="s">
        <v>249</v>
      </c>
      <c r="I81" s="19" t="s">
        <v>250</v>
      </c>
      <c r="J81" s="10" t="s">
        <v>22</v>
      </c>
      <c r="K81" s="10">
        <v>50</v>
      </c>
      <c r="L81" s="20">
        <v>180</v>
      </c>
      <c r="M81" s="21"/>
      <c r="N81" s="21">
        <f t="shared" si="2"/>
        <v>0</v>
      </c>
    </row>
    <row r="82" s="3" customFormat="1" ht="82" customHeight="1" spans="1:14">
      <c r="A82" s="10">
        <v>78</v>
      </c>
      <c r="B82" s="10" t="s">
        <v>208</v>
      </c>
      <c r="C82" s="10" t="s">
        <v>16</v>
      </c>
      <c r="D82" s="10" t="s">
        <v>251</v>
      </c>
      <c r="E82" s="10" t="s">
        <v>252</v>
      </c>
      <c r="F82" s="10" t="s">
        <v>19</v>
      </c>
      <c r="G82" s="10" t="str">
        <f>_xlfn.DISPIMG("ID_5AFA013DA9D64957A04CB2ED94A7E3AE",1)</f>
        <v>=DISPIMG("ID_5AFA013DA9D64957A04CB2ED94A7E3AE",1)</v>
      </c>
      <c r="H82" s="10" t="s">
        <v>253</v>
      </c>
      <c r="I82" s="19" t="s">
        <v>254</v>
      </c>
      <c r="J82" s="10" t="s">
        <v>22</v>
      </c>
      <c r="K82" s="10">
        <v>50</v>
      </c>
      <c r="L82" s="20">
        <v>56</v>
      </c>
      <c r="M82" s="21"/>
      <c r="N82" s="21">
        <f t="shared" si="2"/>
        <v>0</v>
      </c>
    </row>
    <row r="83" s="3" customFormat="1" ht="82" customHeight="1" spans="1:14">
      <c r="A83" s="10">
        <v>79</v>
      </c>
      <c r="B83" s="10" t="s">
        <v>208</v>
      </c>
      <c r="C83" s="10" t="s">
        <v>16</v>
      </c>
      <c r="D83" s="10" t="s">
        <v>255</v>
      </c>
      <c r="E83" s="10" t="s">
        <v>256</v>
      </c>
      <c r="F83" s="10" t="s">
        <v>19</v>
      </c>
      <c r="G83" s="10" t="str">
        <f>_xlfn.DISPIMG("ID_7DDB8D8A80C74C4AB29B292C38A1E3DB",1)</f>
        <v>=DISPIMG("ID_7DDB8D8A80C74C4AB29B292C38A1E3DB",1)</v>
      </c>
      <c r="H83" s="10" t="s">
        <v>257</v>
      </c>
      <c r="I83" s="19" t="s">
        <v>258</v>
      </c>
      <c r="J83" s="10" t="s">
        <v>22</v>
      </c>
      <c r="K83" s="10">
        <v>50</v>
      </c>
      <c r="L83" s="20">
        <v>38</v>
      </c>
      <c r="M83" s="21"/>
      <c r="N83" s="21">
        <f t="shared" si="2"/>
        <v>0</v>
      </c>
    </row>
    <row r="84" s="3" customFormat="1" ht="70" customHeight="1" spans="1:14">
      <c r="A84" s="10">
        <v>80</v>
      </c>
      <c r="B84" s="10" t="s">
        <v>208</v>
      </c>
      <c r="C84" s="10" t="s">
        <v>16</v>
      </c>
      <c r="D84" s="10" t="s">
        <v>259</v>
      </c>
      <c r="E84" s="10" t="s">
        <v>260</v>
      </c>
      <c r="F84" s="10" t="s">
        <v>19</v>
      </c>
      <c r="G84" s="10" t="str">
        <f>_xlfn.DISPIMG("ID_4EA852C9499D40BA8E779DBCE548C568",1)</f>
        <v>=DISPIMG("ID_4EA852C9499D40BA8E779DBCE548C568",1)</v>
      </c>
      <c r="H84" s="10"/>
      <c r="I84" s="19" t="s">
        <v>261</v>
      </c>
      <c r="J84" s="10" t="s">
        <v>22</v>
      </c>
      <c r="K84" s="10">
        <v>50</v>
      </c>
      <c r="L84" s="20">
        <v>17</v>
      </c>
      <c r="M84" s="21"/>
      <c r="N84" s="21">
        <f t="shared" si="2"/>
        <v>0</v>
      </c>
    </row>
    <row r="85" s="3" customFormat="1" ht="62" customHeight="1" spans="1:14">
      <c r="A85" s="10">
        <v>81</v>
      </c>
      <c r="B85" s="10" t="s">
        <v>208</v>
      </c>
      <c r="C85" s="10" t="s">
        <v>16</v>
      </c>
      <c r="D85" s="10" t="s">
        <v>262</v>
      </c>
      <c r="E85" s="10" t="s">
        <v>263</v>
      </c>
      <c r="F85" s="10" t="s">
        <v>19</v>
      </c>
      <c r="G85" s="10" t="str">
        <f>_xlfn.DISPIMG("ID_A1BBD1D5B4064DDF8A5379DBD7FE00E4",1)</f>
        <v>=DISPIMG("ID_A1BBD1D5B4064DDF8A5379DBD7FE00E4",1)</v>
      </c>
      <c r="H85" s="10"/>
      <c r="I85" s="19" t="s">
        <v>93</v>
      </c>
      <c r="J85" s="10" t="s">
        <v>22</v>
      </c>
      <c r="K85" s="10">
        <v>50</v>
      </c>
      <c r="L85" s="20">
        <v>18</v>
      </c>
      <c r="M85" s="21"/>
      <c r="N85" s="21">
        <f t="shared" si="2"/>
        <v>0</v>
      </c>
    </row>
    <row r="86" s="3" customFormat="1" ht="115" customHeight="1" spans="1:14">
      <c r="A86" s="10">
        <v>82</v>
      </c>
      <c r="B86" s="10" t="s">
        <v>264</v>
      </c>
      <c r="C86" s="10" t="s">
        <v>16</v>
      </c>
      <c r="D86" s="10" t="s">
        <v>265</v>
      </c>
      <c r="E86" s="10" t="s">
        <v>266</v>
      </c>
      <c r="F86" s="10" t="s">
        <v>19</v>
      </c>
      <c r="G86" s="10" t="str">
        <f>_xlfn.DISPIMG("ID_9004E4C9020941FDA9CE7E627B009697",1)</f>
        <v>=DISPIMG("ID_9004E4C9020941FDA9CE7E627B009697",1)</v>
      </c>
      <c r="H86" s="10" t="s">
        <v>267</v>
      </c>
      <c r="I86" s="19" t="s">
        <v>268</v>
      </c>
      <c r="J86" s="10" t="s">
        <v>22</v>
      </c>
      <c r="K86" s="10">
        <v>50</v>
      </c>
      <c r="L86" s="20">
        <v>462</v>
      </c>
      <c r="M86" s="21"/>
      <c r="N86" s="21">
        <f t="shared" si="2"/>
        <v>0</v>
      </c>
    </row>
    <row r="87" s="3" customFormat="1" ht="106" customHeight="1" spans="1:14">
      <c r="A87" s="10">
        <v>83</v>
      </c>
      <c r="B87" s="10" t="s">
        <v>264</v>
      </c>
      <c r="C87" s="10" t="s">
        <v>16</v>
      </c>
      <c r="D87" s="10" t="s">
        <v>269</v>
      </c>
      <c r="E87" s="10" t="s">
        <v>270</v>
      </c>
      <c r="F87" s="10" t="s">
        <v>19</v>
      </c>
      <c r="G87" s="10" t="str">
        <f>_xlfn.DISPIMG("ID_23124B437B614D829DE9773216CF2966",1)</f>
        <v>=DISPIMG("ID_23124B437B614D829DE9773216CF2966",1)</v>
      </c>
      <c r="H87" s="10" t="s">
        <v>271</v>
      </c>
      <c r="I87" s="19" t="s">
        <v>272</v>
      </c>
      <c r="J87" s="10" t="s">
        <v>22</v>
      </c>
      <c r="K87" s="10">
        <v>50</v>
      </c>
      <c r="L87" s="20">
        <v>367</v>
      </c>
      <c r="M87" s="21"/>
      <c r="N87" s="21">
        <f t="shared" si="2"/>
        <v>0</v>
      </c>
    </row>
    <row r="88" s="3" customFormat="1" ht="118" customHeight="1" spans="1:14">
      <c r="A88" s="10">
        <v>84</v>
      </c>
      <c r="B88" s="10" t="s">
        <v>264</v>
      </c>
      <c r="C88" s="10" t="s">
        <v>16</v>
      </c>
      <c r="D88" s="10" t="s">
        <v>269</v>
      </c>
      <c r="E88" s="10" t="s">
        <v>273</v>
      </c>
      <c r="F88" s="10" t="s">
        <v>19</v>
      </c>
      <c r="G88" s="10" t="str">
        <f>_xlfn.DISPIMG("ID_4A15762862524EB8A156F25740320416",1)</f>
        <v>=DISPIMG("ID_4A15762862524EB8A156F25740320416",1)</v>
      </c>
      <c r="H88" s="10" t="s">
        <v>274</v>
      </c>
      <c r="I88" s="19" t="s">
        <v>272</v>
      </c>
      <c r="J88" s="10" t="s">
        <v>22</v>
      </c>
      <c r="K88" s="10">
        <v>50</v>
      </c>
      <c r="L88" s="20">
        <v>330</v>
      </c>
      <c r="M88" s="21"/>
      <c r="N88" s="21">
        <f t="shared" si="2"/>
        <v>0</v>
      </c>
    </row>
    <row r="89" s="3" customFormat="1" ht="106" customHeight="1" spans="1:14">
      <c r="A89" s="10">
        <v>85</v>
      </c>
      <c r="B89" s="10" t="s">
        <v>264</v>
      </c>
      <c r="C89" s="10" t="s">
        <v>16</v>
      </c>
      <c r="D89" s="10" t="s">
        <v>269</v>
      </c>
      <c r="E89" s="10" t="s">
        <v>275</v>
      </c>
      <c r="F89" s="10" t="s">
        <v>19</v>
      </c>
      <c r="G89" s="10" t="str">
        <f>_xlfn.DISPIMG("ID_4C12BAC829CE4B998350462D5A8790AF",1)</f>
        <v>=DISPIMG("ID_4C12BAC829CE4B998350462D5A8790AF",1)</v>
      </c>
      <c r="H89" s="10" t="s">
        <v>276</v>
      </c>
      <c r="I89" s="19" t="s">
        <v>272</v>
      </c>
      <c r="J89" s="10" t="s">
        <v>22</v>
      </c>
      <c r="K89" s="10">
        <v>50</v>
      </c>
      <c r="L89" s="20">
        <v>249</v>
      </c>
      <c r="M89" s="21"/>
      <c r="N89" s="21">
        <f t="shared" si="2"/>
        <v>0</v>
      </c>
    </row>
    <row r="90" s="3" customFormat="1" ht="106" customHeight="1" spans="1:14">
      <c r="A90" s="10">
        <v>86</v>
      </c>
      <c r="B90" s="10" t="s">
        <v>264</v>
      </c>
      <c r="C90" s="10" t="s">
        <v>16</v>
      </c>
      <c r="D90" s="10" t="s">
        <v>269</v>
      </c>
      <c r="E90" s="10" t="s">
        <v>277</v>
      </c>
      <c r="F90" s="10" t="s">
        <v>19</v>
      </c>
      <c r="G90" s="10" t="str">
        <f>_xlfn.DISPIMG("ID_A6F984DC4BCB4DB3BDEED485CD27887F",1)</f>
        <v>=DISPIMG("ID_A6F984DC4BCB4DB3BDEED485CD27887F",1)</v>
      </c>
      <c r="H90" s="10" t="s">
        <v>278</v>
      </c>
      <c r="I90" s="19" t="s">
        <v>279</v>
      </c>
      <c r="J90" s="10" t="s">
        <v>22</v>
      </c>
      <c r="K90" s="10">
        <v>50</v>
      </c>
      <c r="L90" s="20">
        <v>214</v>
      </c>
      <c r="M90" s="21"/>
      <c r="N90" s="21">
        <f t="shared" si="2"/>
        <v>0</v>
      </c>
    </row>
    <row r="91" s="3" customFormat="1" ht="82" customHeight="1" spans="1:14">
      <c r="A91" s="10">
        <v>87</v>
      </c>
      <c r="B91" s="10" t="s">
        <v>280</v>
      </c>
      <c r="C91" s="10" t="s">
        <v>16</v>
      </c>
      <c r="D91" s="10" t="s">
        <v>280</v>
      </c>
      <c r="E91" s="10" t="s">
        <v>281</v>
      </c>
      <c r="F91" s="10" t="s">
        <v>19</v>
      </c>
      <c r="G91" s="10" t="str">
        <f>_xlfn.DISPIMG("ID_D02A6F4D4FDC4D178924EF0F95ECEB2B",1)</f>
        <v>=DISPIMG("ID_D02A6F4D4FDC4D178924EF0F95ECEB2B",1)</v>
      </c>
      <c r="H91" s="10" t="s">
        <v>282</v>
      </c>
      <c r="I91" s="19" t="s">
        <v>283</v>
      </c>
      <c r="J91" s="10" t="s">
        <v>22</v>
      </c>
      <c r="K91" s="10">
        <v>50</v>
      </c>
      <c r="L91" s="20">
        <v>283</v>
      </c>
      <c r="M91" s="21"/>
      <c r="N91" s="21">
        <f t="shared" si="2"/>
        <v>0</v>
      </c>
    </row>
    <row r="92" s="3" customFormat="1" ht="82" customHeight="1" spans="1:14">
      <c r="A92" s="10">
        <v>88</v>
      </c>
      <c r="B92" s="10" t="s">
        <v>280</v>
      </c>
      <c r="C92" s="10" t="s">
        <v>16</v>
      </c>
      <c r="D92" s="10" t="s">
        <v>280</v>
      </c>
      <c r="E92" s="10" t="s">
        <v>284</v>
      </c>
      <c r="F92" s="10" t="s">
        <v>19</v>
      </c>
      <c r="G92" s="10" t="str">
        <f>_xlfn.DISPIMG("ID_8E421EFC05F84657845AB1E4DD0B705C",1)</f>
        <v>=DISPIMG("ID_8E421EFC05F84657845AB1E4DD0B705C",1)</v>
      </c>
      <c r="H92" s="10" t="s">
        <v>285</v>
      </c>
      <c r="I92" s="19" t="s">
        <v>283</v>
      </c>
      <c r="J92" s="10" t="s">
        <v>22</v>
      </c>
      <c r="K92" s="10">
        <v>50</v>
      </c>
      <c r="L92" s="20">
        <v>391</v>
      </c>
      <c r="M92" s="21"/>
      <c r="N92" s="21">
        <f t="shared" si="2"/>
        <v>0</v>
      </c>
    </row>
    <row r="93" s="3" customFormat="1" ht="82" customHeight="1" spans="1:14">
      <c r="A93" s="10">
        <v>89</v>
      </c>
      <c r="B93" s="10" t="s">
        <v>280</v>
      </c>
      <c r="C93" s="10" t="s">
        <v>16</v>
      </c>
      <c r="D93" s="10" t="s">
        <v>280</v>
      </c>
      <c r="E93" s="10" t="s">
        <v>286</v>
      </c>
      <c r="F93" s="10" t="s">
        <v>19</v>
      </c>
      <c r="G93" s="10" t="str">
        <f>_xlfn.DISPIMG("ID_85E03356DE2348B19BF5D31D2FD13C6D",1)</f>
        <v>=DISPIMG("ID_85E03356DE2348B19BF5D31D2FD13C6D",1)</v>
      </c>
      <c r="H93" s="10" t="s">
        <v>287</v>
      </c>
      <c r="I93" s="19" t="s">
        <v>283</v>
      </c>
      <c r="J93" s="10" t="s">
        <v>22</v>
      </c>
      <c r="K93" s="10">
        <v>50</v>
      </c>
      <c r="L93" s="20">
        <v>324</v>
      </c>
      <c r="M93" s="21"/>
      <c r="N93" s="21">
        <f t="shared" si="2"/>
        <v>0</v>
      </c>
    </row>
    <row r="94" s="3" customFormat="1" ht="82" customHeight="1" spans="1:14">
      <c r="A94" s="10">
        <v>90</v>
      </c>
      <c r="B94" s="10" t="s">
        <v>280</v>
      </c>
      <c r="C94" s="10" t="s">
        <v>16</v>
      </c>
      <c r="D94" s="10" t="s">
        <v>280</v>
      </c>
      <c r="E94" s="10" t="s">
        <v>288</v>
      </c>
      <c r="F94" s="10" t="s">
        <v>19</v>
      </c>
      <c r="G94" s="10" t="str">
        <f>_xlfn.DISPIMG("ID_F6087BD6BACB463E8FDC1B17765CD954",1)</f>
        <v>=DISPIMG("ID_F6087BD6BACB463E8FDC1B17765CD954",1)</v>
      </c>
      <c r="H94" s="10" t="s">
        <v>289</v>
      </c>
      <c r="I94" s="19" t="s">
        <v>290</v>
      </c>
      <c r="J94" s="10" t="s">
        <v>22</v>
      </c>
      <c r="K94" s="10">
        <v>50</v>
      </c>
      <c r="L94" s="20">
        <v>355</v>
      </c>
      <c r="M94" s="21"/>
      <c r="N94" s="21">
        <f t="shared" si="2"/>
        <v>0</v>
      </c>
    </row>
    <row r="95" s="3" customFormat="1" ht="82" customHeight="1" spans="1:14">
      <c r="A95" s="10">
        <v>92</v>
      </c>
      <c r="B95" s="10" t="s">
        <v>291</v>
      </c>
      <c r="C95" s="10" t="s">
        <v>16</v>
      </c>
      <c r="D95" s="10" t="s">
        <v>291</v>
      </c>
      <c r="E95" s="10" t="s">
        <v>292</v>
      </c>
      <c r="F95" s="10" t="s">
        <v>19</v>
      </c>
      <c r="G95" s="10" t="str">
        <f>_xlfn.DISPIMG("ID_38A0B6F2F13A44DE9A34C0935A67E2E0",1)</f>
        <v>=DISPIMG("ID_38A0B6F2F13A44DE9A34C0935A67E2E0",1)</v>
      </c>
      <c r="H95" s="10" t="s">
        <v>293</v>
      </c>
      <c r="I95" s="19" t="s">
        <v>294</v>
      </c>
      <c r="J95" s="10" t="s">
        <v>22</v>
      </c>
      <c r="K95" s="10">
        <v>50</v>
      </c>
      <c r="L95" s="20">
        <v>3547</v>
      </c>
      <c r="M95" s="21"/>
      <c r="N95" s="21">
        <f t="shared" si="2"/>
        <v>0</v>
      </c>
    </row>
    <row r="96" s="3" customFormat="1" ht="80" customHeight="1" spans="1:14">
      <c r="A96" s="10">
        <v>93</v>
      </c>
      <c r="B96" s="10" t="s">
        <v>291</v>
      </c>
      <c r="C96" s="10" t="s">
        <v>16</v>
      </c>
      <c r="D96" s="10" t="s">
        <v>291</v>
      </c>
      <c r="E96" s="10" t="s">
        <v>295</v>
      </c>
      <c r="F96" s="10" t="s">
        <v>19</v>
      </c>
      <c r="G96" s="10" t="str">
        <f>_xlfn.DISPIMG("ID_F2FD69B8065A4AD080A2F46FBF209F47",1)</f>
        <v>=DISPIMG("ID_F2FD69B8065A4AD080A2F46FBF209F47",1)</v>
      </c>
      <c r="H96" s="10" t="s">
        <v>296</v>
      </c>
      <c r="I96" s="19" t="s">
        <v>294</v>
      </c>
      <c r="J96" s="10" t="s">
        <v>22</v>
      </c>
      <c r="K96" s="10">
        <v>50</v>
      </c>
      <c r="L96" s="20">
        <v>2246</v>
      </c>
      <c r="M96" s="21"/>
      <c r="N96" s="21">
        <f t="shared" si="2"/>
        <v>0</v>
      </c>
    </row>
    <row r="97" s="3" customFormat="1" ht="116" customHeight="1" spans="1:14">
      <c r="A97" s="10">
        <v>94</v>
      </c>
      <c r="B97" s="10" t="s">
        <v>297</v>
      </c>
      <c r="C97" s="10" t="s">
        <v>16</v>
      </c>
      <c r="D97" s="10" t="s">
        <v>298</v>
      </c>
      <c r="E97" s="10" t="s">
        <v>299</v>
      </c>
      <c r="F97" s="10" t="s">
        <v>19</v>
      </c>
      <c r="G97" s="10" t="str">
        <f>_xlfn.DISPIMG("ID_CF6DE68BDBA3495AA130EE66740DF746",1)</f>
        <v>=DISPIMG("ID_CF6DE68BDBA3495AA130EE66740DF746",1)</v>
      </c>
      <c r="H97" s="10" t="s">
        <v>300</v>
      </c>
      <c r="I97" s="19" t="s">
        <v>301</v>
      </c>
      <c r="J97" s="10" t="s">
        <v>22</v>
      </c>
      <c r="K97" s="10">
        <v>50</v>
      </c>
      <c r="L97" s="20">
        <v>570</v>
      </c>
      <c r="M97" s="21"/>
      <c r="N97" s="21">
        <f t="shared" si="2"/>
        <v>0</v>
      </c>
    </row>
    <row r="98" s="3" customFormat="1" ht="116" customHeight="1" spans="1:14">
      <c r="A98" s="10">
        <v>95</v>
      </c>
      <c r="B98" s="10" t="s">
        <v>297</v>
      </c>
      <c r="C98" s="10" t="s">
        <v>16</v>
      </c>
      <c r="D98" s="10" t="s">
        <v>298</v>
      </c>
      <c r="E98" s="10" t="s">
        <v>302</v>
      </c>
      <c r="F98" s="10" t="s">
        <v>19</v>
      </c>
      <c r="G98" s="10" t="str">
        <f>_xlfn.DISPIMG("ID_6AF5EECA731C49A8A5637782CFD047AE",1)</f>
        <v>=DISPIMG("ID_6AF5EECA731C49A8A5637782CFD047AE",1)</v>
      </c>
      <c r="H98" s="10" t="s">
        <v>300</v>
      </c>
      <c r="I98" s="19" t="s">
        <v>303</v>
      </c>
      <c r="J98" s="10" t="s">
        <v>22</v>
      </c>
      <c r="K98" s="10">
        <v>50</v>
      </c>
      <c r="L98" s="20">
        <v>520</v>
      </c>
      <c r="M98" s="21"/>
      <c r="N98" s="21">
        <f t="shared" si="2"/>
        <v>0</v>
      </c>
    </row>
    <row r="99" s="3" customFormat="1" ht="108" customHeight="1" spans="1:14">
      <c r="A99" s="10">
        <v>96</v>
      </c>
      <c r="B99" s="10" t="s">
        <v>297</v>
      </c>
      <c r="C99" s="10" t="s">
        <v>16</v>
      </c>
      <c r="D99" s="10" t="s">
        <v>304</v>
      </c>
      <c r="E99" s="10" t="s">
        <v>305</v>
      </c>
      <c r="F99" s="10" t="s">
        <v>19</v>
      </c>
      <c r="G99" s="10" t="str">
        <f>_xlfn.DISPIMG("ID_68D231331594436E9862EBA26878A59A",1)</f>
        <v>=DISPIMG("ID_68D231331594436E9862EBA26878A59A",1)</v>
      </c>
      <c r="H99" s="10" t="s">
        <v>306</v>
      </c>
      <c r="I99" s="19" t="s">
        <v>307</v>
      </c>
      <c r="J99" s="10" t="s">
        <v>22</v>
      </c>
      <c r="K99" s="10">
        <v>50</v>
      </c>
      <c r="L99" s="20">
        <v>460</v>
      </c>
      <c r="M99" s="21"/>
      <c r="N99" s="21">
        <f t="shared" si="2"/>
        <v>0</v>
      </c>
    </row>
    <row r="100" s="3" customFormat="1" ht="108" customHeight="1" spans="1:14">
      <c r="A100" s="10">
        <v>97</v>
      </c>
      <c r="B100" s="10" t="s">
        <v>297</v>
      </c>
      <c r="C100" s="10" t="s">
        <v>16</v>
      </c>
      <c r="D100" s="10" t="s">
        <v>304</v>
      </c>
      <c r="E100" s="10" t="s">
        <v>308</v>
      </c>
      <c r="F100" s="10" t="s">
        <v>19</v>
      </c>
      <c r="G100" s="10" t="str">
        <f>_xlfn.DISPIMG("ID_2716A9EF0C1D49A39139FE7FC3A246E9",1)</f>
        <v>=DISPIMG("ID_2716A9EF0C1D49A39139FE7FC3A246E9",1)</v>
      </c>
      <c r="H100" s="10" t="s">
        <v>306</v>
      </c>
      <c r="I100" s="19" t="s">
        <v>307</v>
      </c>
      <c r="J100" s="10" t="s">
        <v>22</v>
      </c>
      <c r="K100" s="10">
        <v>50</v>
      </c>
      <c r="L100" s="20">
        <v>630</v>
      </c>
      <c r="M100" s="21"/>
      <c r="N100" s="21">
        <f t="shared" si="2"/>
        <v>0</v>
      </c>
    </row>
    <row r="101" s="3" customFormat="1" ht="108" customHeight="1" spans="1:14">
      <c r="A101" s="10">
        <v>98</v>
      </c>
      <c r="B101" s="10" t="s">
        <v>297</v>
      </c>
      <c r="C101" s="10" t="s">
        <v>16</v>
      </c>
      <c r="D101" s="10" t="s">
        <v>309</v>
      </c>
      <c r="E101" s="10" t="s">
        <v>310</v>
      </c>
      <c r="F101" s="10" t="s">
        <v>19</v>
      </c>
      <c r="G101" s="10" t="str">
        <f>_xlfn.DISPIMG("ID_5D55605D7EB14712B8D97449BC95EA6F",1)</f>
        <v>=DISPIMG("ID_5D55605D7EB14712B8D97449BC95EA6F",1)</v>
      </c>
      <c r="H101" s="10" t="s">
        <v>311</v>
      </c>
      <c r="I101" s="19" t="s">
        <v>307</v>
      </c>
      <c r="J101" s="10" t="s">
        <v>22</v>
      </c>
      <c r="K101" s="10">
        <v>50</v>
      </c>
      <c r="L101" s="20">
        <v>408</v>
      </c>
      <c r="M101" s="21"/>
      <c r="N101" s="21">
        <f t="shared" ref="N101:N116" si="3">K101*M101</f>
        <v>0</v>
      </c>
    </row>
    <row r="102" s="3" customFormat="1" ht="108" customHeight="1" spans="1:14">
      <c r="A102" s="10">
        <v>99</v>
      </c>
      <c r="B102" s="10" t="s">
        <v>297</v>
      </c>
      <c r="C102" s="10" t="s">
        <v>16</v>
      </c>
      <c r="D102" s="10" t="s">
        <v>309</v>
      </c>
      <c r="E102" s="10" t="s">
        <v>312</v>
      </c>
      <c r="F102" s="10" t="s">
        <v>19</v>
      </c>
      <c r="G102" s="10" t="str">
        <f>_xlfn.DISPIMG("ID_B65F28154ABA4BECA5C0013A0665B182",1)</f>
        <v>=DISPIMG("ID_B65F28154ABA4BECA5C0013A0665B182",1)</v>
      </c>
      <c r="H102" s="10"/>
      <c r="I102" s="19" t="s">
        <v>307</v>
      </c>
      <c r="J102" s="10" t="s">
        <v>22</v>
      </c>
      <c r="K102" s="10">
        <v>50</v>
      </c>
      <c r="L102" s="20">
        <v>436</v>
      </c>
      <c r="M102" s="21"/>
      <c r="N102" s="21">
        <f t="shared" si="3"/>
        <v>0</v>
      </c>
    </row>
    <row r="103" s="3" customFormat="1" ht="80" customHeight="1" spans="1:14">
      <c r="A103" s="10">
        <v>100</v>
      </c>
      <c r="B103" s="10" t="s">
        <v>313</v>
      </c>
      <c r="C103" s="10" t="s">
        <v>16</v>
      </c>
      <c r="D103" s="10" t="s">
        <v>314</v>
      </c>
      <c r="E103" s="10" t="s">
        <v>315</v>
      </c>
      <c r="F103" s="10" t="s">
        <v>19</v>
      </c>
      <c r="G103" s="10" t="str">
        <f>_xlfn.DISPIMG("ID_8B80D2F28A004D3191347677CC1B2C9D",1)</f>
        <v>=DISPIMG("ID_8B80D2F28A004D3191347677CC1B2C9D",1)</v>
      </c>
      <c r="H103" s="10" t="s">
        <v>316</v>
      </c>
      <c r="I103" s="19" t="s">
        <v>317</v>
      </c>
      <c r="J103" s="10" t="s">
        <v>22</v>
      </c>
      <c r="K103" s="10">
        <v>50</v>
      </c>
      <c r="L103" s="20">
        <v>133</v>
      </c>
      <c r="M103" s="21"/>
      <c r="N103" s="21">
        <f t="shared" si="3"/>
        <v>0</v>
      </c>
    </row>
    <row r="104" s="3" customFormat="1" ht="80" customHeight="1" spans="1:14">
      <c r="A104" s="10">
        <v>101</v>
      </c>
      <c r="B104" s="10" t="s">
        <v>313</v>
      </c>
      <c r="C104" s="10" t="s">
        <v>16</v>
      </c>
      <c r="D104" s="10" t="s">
        <v>313</v>
      </c>
      <c r="E104" s="10" t="s">
        <v>318</v>
      </c>
      <c r="F104" s="10" t="s">
        <v>19</v>
      </c>
      <c r="G104" s="10" t="str">
        <f>_xlfn.DISPIMG("ID_5168CAB602844CDF834C5063282B8E3E",1)</f>
        <v>=DISPIMG("ID_5168CAB602844CDF834C5063282B8E3E",1)</v>
      </c>
      <c r="H104" s="10" t="s">
        <v>319</v>
      </c>
      <c r="I104" s="19" t="s">
        <v>320</v>
      </c>
      <c r="J104" s="10" t="s">
        <v>22</v>
      </c>
      <c r="K104" s="10">
        <v>50</v>
      </c>
      <c r="L104" s="20">
        <v>79</v>
      </c>
      <c r="M104" s="21"/>
      <c r="N104" s="21">
        <f t="shared" si="3"/>
        <v>0</v>
      </c>
    </row>
    <row r="105" s="3" customFormat="1" ht="80" customHeight="1" spans="1:14">
      <c r="A105" s="10">
        <v>102</v>
      </c>
      <c r="B105" s="10" t="s">
        <v>313</v>
      </c>
      <c r="C105" s="10" t="s">
        <v>16</v>
      </c>
      <c r="D105" s="10" t="s">
        <v>313</v>
      </c>
      <c r="E105" s="10" t="s">
        <v>321</v>
      </c>
      <c r="F105" s="10" t="s">
        <v>19</v>
      </c>
      <c r="G105" s="10" t="str">
        <f>_xlfn.DISPIMG("ID_DEF586F31AC9499688BF8A329C19B30A",1)</f>
        <v>=DISPIMG("ID_DEF586F31AC9499688BF8A329C19B30A",1)</v>
      </c>
      <c r="H105" s="10" t="s">
        <v>319</v>
      </c>
      <c r="I105" s="19" t="s">
        <v>320</v>
      </c>
      <c r="J105" s="10" t="s">
        <v>22</v>
      </c>
      <c r="K105" s="10">
        <v>50</v>
      </c>
      <c r="L105" s="20">
        <v>20</v>
      </c>
      <c r="M105" s="21"/>
      <c r="N105" s="21">
        <f t="shared" si="3"/>
        <v>0</v>
      </c>
    </row>
    <row r="106" s="3" customFormat="1" ht="80" customHeight="1" spans="1:14">
      <c r="A106" s="10">
        <v>103</v>
      </c>
      <c r="B106" s="10" t="s">
        <v>313</v>
      </c>
      <c r="C106" s="10" t="s">
        <v>16</v>
      </c>
      <c r="D106" s="10" t="s">
        <v>322</v>
      </c>
      <c r="E106" s="10" t="s">
        <v>323</v>
      </c>
      <c r="F106" s="10" t="s">
        <v>19</v>
      </c>
      <c r="G106" s="10" t="str">
        <f>_xlfn.DISPIMG("ID_67F11771ACE2491FA9A40BE5936AB9C2",1)</f>
        <v>=DISPIMG("ID_67F11771ACE2491FA9A40BE5936AB9C2",1)</v>
      </c>
      <c r="H106" s="10" t="s">
        <v>319</v>
      </c>
      <c r="I106" s="19" t="s">
        <v>320</v>
      </c>
      <c r="J106" s="10" t="s">
        <v>22</v>
      </c>
      <c r="K106" s="10">
        <v>50</v>
      </c>
      <c r="L106" s="20">
        <v>28</v>
      </c>
      <c r="M106" s="21"/>
      <c r="N106" s="21">
        <f t="shared" si="3"/>
        <v>0</v>
      </c>
    </row>
    <row r="107" s="3" customFormat="1" ht="106" customHeight="1" spans="1:14">
      <c r="A107" s="10">
        <v>104</v>
      </c>
      <c r="B107" s="10" t="s">
        <v>324</v>
      </c>
      <c r="C107" s="10" t="s">
        <v>16</v>
      </c>
      <c r="D107" s="10" t="s">
        <v>325</v>
      </c>
      <c r="E107" s="10" t="s">
        <v>326</v>
      </c>
      <c r="F107" s="10" t="s">
        <v>19</v>
      </c>
      <c r="G107" s="10" t="str">
        <f>_xlfn.DISPIMG("ID_6433E2416BE649D8A1427BCA1A54166B",1)</f>
        <v>=DISPIMG("ID_6433E2416BE649D8A1427BCA1A54166B",1)</v>
      </c>
      <c r="H107" s="10" t="s">
        <v>327</v>
      </c>
      <c r="I107" s="19" t="s">
        <v>328</v>
      </c>
      <c r="J107" s="10" t="s">
        <v>22</v>
      </c>
      <c r="K107" s="10">
        <v>50</v>
      </c>
      <c r="L107" s="20">
        <v>1075</v>
      </c>
      <c r="M107" s="21"/>
      <c r="N107" s="21">
        <f t="shared" si="3"/>
        <v>0</v>
      </c>
    </row>
    <row r="108" s="3" customFormat="1" ht="56" customHeight="1" spans="1:14">
      <c r="A108" s="10">
        <v>105</v>
      </c>
      <c r="B108" s="10" t="s">
        <v>329</v>
      </c>
      <c r="C108" s="10" t="s">
        <v>16</v>
      </c>
      <c r="D108" s="10" t="s">
        <v>330</v>
      </c>
      <c r="E108" s="10" t="s">
        <v>331</v>
      </c>
      <c r="F108" s="10" t="s">
        <v>19</v>
      </c>
      <c r="G108" s="10" t="str">
        <f>_xlfn.DISPIMG("ID_58BC2E943A3946A695E65667EB32DE4C",1)</f>
        <v>=DISPIMG("ID_58BC2E943A3946A695E65667EB32DE4C",1)</v>
      </c>
      <c r="H108" s="10" t="s">
        <v>332</v>
      </c>
      <c r="I108" s="19" t="s">
        <v>93</v>
      </c>
      <c r="J108" s="10" t="s">
        <v>22</v>
      </c>
      <c r="K108" s="10">
        <v>50</v>
      </c>
      <c r="L108" s="20">
        <v>60</v>
      </c>
      <c r="M108" s="21"/>
      <c r="N108" s="21">
        <f t="shared" si="3"/>
        <v>0</v>
      </c>
    </row>
    <row r="109" s="3" customFormat="1" ht="55" customHeight="1" spans="1:14">
      <c r="A109" s="10">
        <v>106</v>
      </c>
      <c r="B109" s="10" t="s">
        <v>329</v>
      </c>
      <c r="C109" s="10" t="s">
        <v>16</v>
      </c>
      <c r="D109" s="10" t="s">
        <v>333</v>
      </c>
      <c r="E109" s="10" t="s">
        <v>334</v>
      </c>
      <c r="F109" s="10" t="s">
        <v>19</v>
      </c>
      <c r="G109" s="10" t="str">
        <f>_xlfn.DISPIMG("ID_0783C117DEC74CD0A898C28144E63146",1)</f>
        <v>=DISPIMG("ID_0783C117DEC74CD0A898C28144E63146",1)</v>
      </c>
      <c r="H109" s="10" t="s">
        <v>335</v>
      </c>
      <c r="I109" s="19" t="s">
        <v>93</v>
      </c>
      <c r="J109" s="10" t="s">
        <v>22</v>
      </c>
      <c r="K109" s="10">
        <v>50</v>
      </c>
      <c r="L109" s="20">
        <v>162</v>
      </c>
      <c r="M109" s="21"/>
      <c r="N109" s="21">
        <f t="shared" si="3"/>
        <v>0</v>
      </c>
    </row>
    <row r="110" s="3" customFormat="1" ht="70" customHeight="1" spans="1:14">
      <c r="A110" s="10">
        <v>107</v>
      </c>
      <c r="B110" s="10" t="s">
        <v>329</v>
      </c>
      <c r="C110" s="10" t="s">
        <v>16</v>
      </c>
      <c r="D110" s="10" t="s">
        <v>336</v>
      </c>
      <c r="E110" s="10" t="s">
        <v>337</v>
      </c>
      <c r="F110" s="10" t="s">
        <v>19</v>
      </c>
      <c r="G110" s="10" t="str">
        <f>_xlfn.DISPIMG("ID_FB7D8E53FE1D4E029A31D9D8AE7EBA29",1)</f>
        <v>=DISPIMG("ID_FB7D8E53FE1D4E029A31D9D8AE7EBA29",1)</v>
      </c>
      <c r="H110" s="10" t="s">
        <v>338</v>
      </c>
      <c r="I110" s="19" t="s">
        <v>339</v>
      </c>
      <c r="J110" s="10" t="s">
        <v>22</v>
      </c>
      <c r="K110" s="10">
        <v>50</v>
      </c>
      <c r="L110" s="20">
        <v>43</v>
      </c>
      <c r="M110" s="21"/>
      <c r="N110" s="21">
        <f t="shared" si="3"/>
        <v>0</v>
      </c>
    </row>
    <row r="111" s="3" customFormat="1" ht="70" customHeight="1" spans="1:14">
      <c r="A111" s="10">
        <v>108</v>
      </c>
      <c r="B111" s="10" t="s">
        <v>329</v>
      </c>
      <c r="C111" s="10" t="s">
        <v>16</v>
      </c>
      <c r="D111" s="10" t="s">
        <v>336</v>
      </c>
      <c r="E111" s="10" t="s">
        <v>340</v>
      </c>
      <c r="F111" s="10" t="s">
        <v>19</v>
      </c>
      <c r="G111" s="10" t="str">
        <f>_xlfn.DISPIMG("ID_345A944FF3E84FC096473B5E2855F59A",1)</f>
        <v>=DISPIMG("ID_345A944FF3E84FC096473B5E2855F59A",1)</v>
      </c>
      <c r="H111" s="10" t="s">
        <v>341</v>
      </c>
      <c r="I111" s="19" t="s">
        <v>93</v>
      </c>
      <c r="J111" s="10" t="s">
        <v>22</v>
      </c>
      <c r="K111" s="10">
        <v>50</v>
      </c>
      <c r="L111" s="20">
        <v>72</v>
      </c>
      <c r="M111" s="21"/>
      <c r="N111" s="21">
        <f t="shared" si="3"/>
        <v>0</v>
      </c>
    </row>
    <row r="112" s="3" customFormat="1" ht="76" customHeight="1" spans="1:14">
      <c r="A112" s="10">
        <v>109</v>
      </c>
      <c r="B112" s="10" t="s">
        <v>329</v>
      </c>
      <c r="C112" s="10" t="s">
        <v>16</v>
      </c>
      <c r="D112" s="10" t="s">
        <v>342</v>
      </c>
      <c r="E112" s="10" t="s">
        <v>343</v>
      </c>
      <c r="F112" s="10" t="s">
        <v>19</v>
      </c>
      <c r="G112" s="10" t="str">
        <f>_xlfn.DISPIMG("ID_B64B6C9127F14FAE91F545E9A9F47B06",1)</f>
        <v>=DISPIMG("ID_B64B6C9127F14FAE91F545E9A9F47B06",1)</v>
      </c>
      <c r="H112" s="10" t="s">
        <v>344</v>
      </c>
      <c r="I112" s="19" t="s">
        <v>93</v>
      </c>
      <c r="J112" s="10" t="s">
        <v>22</v>
      </c>
      <c r="K112" s="10">
        <v>50</v>
      </c>
      <c r="L112" s="20">
        <v>38</v>
      </c>
      <c r="M112" s="21"/>
      <c r="N112" s="21">
        <f t="shared" si="3"/>
        <v>0</v>
      </c>
    </row>
    <row r="113" s="3" customFormat="1" ht="76" customHeight="1" spans="1:14">
      <c r="A113" s="10">
        <v>110</v>
      </c>
      <c r="B113" s="10" t="s">
        <v>329</v>
      </c>
      <c r="C113" s="10" t="s">
        <v>16</v>
      </c>
      <c r="D113" s="10" t="s">
        <v>342</v>
      </c>
      <c r="E113" s="10" t="s">
        <v>345</v>
      </c>
      <c r="F113" s="10" t="s">
        <v>19</v>
      </c>
      <c r="G113" s="10" t="str">
        <f>_xlfn.DISPIMG("ID_63DD0B88749C4EFD93308BC623CDA448",1)</f>
        <v>=DISPIMG("ID_63DD0B88749C4EFD93308BC623CDA448",1)</v>
      </c>
      <c r="H113" s="10" t="s">
        <v>346</v>
      </c>
      <c r="I113" s="19" t="s">
        <v>93</v>
      </c>
      <c r="J113" s="10" t="s">
        <v>22</v>
      </c>
      <c r="K113" s="10">
        <v>50</v>
      </c>
      <c r="L113" s="20">
        <v>24</v>
      </c>
      <c r="M113" s="21"/>
      <c r="N113" s="21">
        <f t="shared" si="3"/>
        <v>0</v>
      </c>
    </row>
    <row r="114" s="3" customFormat="1" ht="76" customHeight="1" spans="1:14">
      <c r="A114" s="10">
        <v>111</v>
      </c>
      <c r="B114" s="10" t="s">
        <v>347</v>
      </c>
      <c r="C114" s="10" t="s">
        <v>16</v>
      </c>
      <c r="D114" s="10" t="s">
        <v>348</v>
      </c>
      <c r="E114" s="10" t="s">
        <v>349</v>
      </c>
      <c r="F114" s="10" t="s">
        <v>19</v>
      </c>
      <c r="G114" s="10" t="str">
        <f>_xlfn.DISPIMG("ID_812539ABF7D34E02A867FBF3976CB9A2",1)</f>
        <v>=DISPIMG("ID_812539ABF7D34E02A867FBF3976CB9A2",1)</v>
      </c>
      <c r="H114" s="10"/>
      <c r="I114" s="19" t="s">
        <v>56</v>
      </c>
      <c r="J114" s="10" t="s">
        <v>22</v>
      </c>
      <c r="K114" s="10">
        <v>50</v>
      </c>
      <c r="L114" s="20">
        <v>498</v>
      </c>
      <c r="M114" s="21"/>
      <c r="N114" s="21">
        <f t="shared" si="3"/>
        <v>0</v>
      </c>
    </row>
    <row r="115" s="3" customFormat="1" ht="92" customHeight="1" spans="1:14">
      <c r="A115" s="10">
        <v>112</v>
      </c>
      <c r="B115" s="10" t="s">
        <v>350</v>
      </c>
      <c r="C115" s="10" t="s">
        <v>16</v>
      </c>
      <c r="D115" s="10" t="s">
        <v>351</v>
      </c>
      <c r="E115" s="10" t="s">
        <v>351</v>
      </c>
      <c r="F115" s="10" t="s">
        <v>19</v>
      </c>
      <c r="G115" s="10" t="str">
        <f>_xlfn.DISPIMG("ID_F585E86086194E3388C2D322561BF1E0",1)</f>
        <v>=DISPIMG("ID_F585E86086194E3388C2D322561BF1E0",1)</v>
      </c>
      <c r="H115" s="10" t="s">
        <v>352</v>
      </c>
      <c r="I115" s="19" t="s">
        <v>353</v>
      </c>
      <c r="J115" s="10" t="s">
        <v>354</v>
      </c>
      <c r="K115" s="10">
        <v>50</v>
      </c>
      <c r="L115" s="20">
        <v>282</v>
      </c>
      <c r="M115" s="21"/>
      <c r="N115" s="21">
        <f t="shared" si="3"/>
        <v>0</v>
      </c>
    </row>
    <row r="116" s="3" customFormat="1" ht="76" customHeight="1" spans="1:14">
      <c r="A116" s="10">
        <v>113</v>
      </c>
      <c r="B116" s="10" t="s">
        <v>350</v>
      </c>
      <c r="C116" s="10" t="s">
        <v>16</v>
      </c>
      <c r="D116" s="10" t="s">
        <v>355</v>
      </c>
      <c r="E116" s="10" t="s">
        <v>356</v>
      </c>
      <c r="F116" s="10" t="s">
        <v>19</v>
      </c>
      <c r="G116" s="10" t="str">
        <f>_xlfn.DISPIMG("ID_761AFFDAF0C04DF7BF5C68A677FF171C",1)</f>
        <v>=DISPIMG("ID_761AFFDAF0C04DF7BF5C68A677FF171C",1)</v>
      </c>
      <c r="H116" s="10" t="s">
        <v>357</v>
      </c>
      <c r="I116" s="19" t="s">
        <v>358</v>
      </c>
      <c r="J116" s="10" t="s">
        <v>22</v>
      </c>
      <c r="K116" s="10">
        <v>50</v>
      </c>
      <c r="L116" s="20">
        <v>405</v>
      </c>
      <c r="M116" s="21"/>
      <c r="N116" s="21">
        <f>K116*M116</f>
        <v>0</v>
      </c>
    </row>
    <row r="117" ht="50" customHeight="1" spans="1:14">
      <c r="A117" s="22">
        <v>114</v>
      </c>
      <c r="B117" s="23" t="s">
        <v>359</v>
      </c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5"/>
      <c r="N117" s="26">
        <f>SUM(N4:N116)</f>
        <v>0</v>
      </c>
    </row>
    <row r="122" spans="4:4">
      <c r="D122" s="5"/>
    </row>
  </sheetData>
  <sheetProtection algorithmName="SHA-512" hashValue="1Upp0pwgMlwMBTYp8XiuN4A8XLv1t0xak7X1tzsYtjkIxQXxoWll7uALM3CDwd6d0trJGbNqFmEbZuxeQtEvgA==" saltValue="lblQOBDebmeMneftwYkGBA==" spinCount="100000" sheet="1" objects="1"/>
  <autoFilter xmlns:etc="http://www.wps.cn/officeDocument/2017/etCustomData" ref="A2:N117" etc:filterBottomFollowUsedRange="0">
    <extLst/>
  </autoFilter>
  <mergeCells count="16">
    <mergeCell ref="A1:N1"/>
    <mergeCell ref="B117:M11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ageMargins left="0.708333333333333" right="0.708333333333333" top="0.393055555555556" bottom="0.393055555555556" header="0.314583333333333" footer="0.314583333333333"/>
  <pageSetup paperSize="9" scale="64" fitToHeight="0" orientation="landscape" horizontalDpi="600"/>
  <headerFooter/>
  <ignoredErrors>
    <ignoredError sqref="G27" 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，遇见</cp:lastModifiedBy>
  <dcterms:created xsi:type="dcterms:W3CDTF">2006-09-16T00:00:00Z</dcterms:created>
  <dcterms:modified xsi:type="dcterms:W3CDTF">2025-09-25T13:32:09Z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669519F07D3B426780601D9DEA92B29F_13</vt:lpwstr>
  </property>
  <property fmtid="{D5CDD505-2E9C-101B-9397-08002B2CF9AE}" pid="3" name="KSOProductBuildVer">
    <vt:lpwstr>2052-12.1.0.22529</vt:lpwstr>
  </property>
</Properties>
</file>